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D_Disk\Moji dokumenti\Emisijske evidence TGP\poročila\2024\poročanje December 2024\"/>
    </mc:Choice>
  </mc:AlternateContent>
  <xr:revisionPtr revIDLastSave="0" documentId="13_ncr:1_{0E15B3FD-72A9-4A76-87D5-E601FF30BB0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Lis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0" i="2" l="1"/>
  <c r="H130" i="2" s="1"/>
  <c r="J130" i="2"/>
  <c r="L130" i="2" s="1"/>
  <c r="G131" i="2"/>
  <c r="H131" i="2" s="1"/>
  <c r="J131" i="2"/>
  <c r="L131" i="2" s="1"/>
  <c r="G132" i="2"/>
  <c r="H132" i="2" s="1"/>
  <c r="J132" i="2"/>
  <c r="L132" i="2" s="1"/>
  <c r="G133" i="2"/>
  <c r="H133" i="2" s="1"/>
  <c r="J133" i="2"/>
  <c r="L133" i="2" s="1"/>
  <c r="G134" i="2"/>
  <c r="H134" i="2" s="1"/>
  <c r="J134" i="2"/>
  <c r="L134" i="2" s="1"/>
  <c r="G135" i="2"/>
  <c r="H135" i="2" s="1"/>
  <c r="J135" i="2"/>
  <c r="L135" i="2" s="1"/>
  <c r="G136" i="2"/>
  <c r="H136" i="2" s="1"/>
  <c r="J136" i="2"/>
  <c r="L136" i="2" s="1"/>
  <c r="G137" i="2"/>
  <c r="H137" i="2" s="1"/>
  <c r="J137" i="2"/>
  <c r="L137" i="2" s="1"/>
  <c r="G138" i="2"/>
  <c r="H138" i="2" s="1"/>
  <c r="J138" i="2"/>
  <c r="L138" i="2" s="1"/>
  <c r="G139" i="2"/>
  <c r="H139" i="2" s="1"/>
  <c r="J139" i="2"/>
  <c r="L139" i="2" s="1"/>
  <c r="F149" i="2"/>
  <c r="E149" i="2"/>
  <c r="D149" i="2"/>
  <c r="C149" i="2"/>
  <c r="J148" i="2"/>
  <c r="L148" i="2" s="1"/>
  <c r="G148" i="2"/>
  <c r="H148" i="2" s="1"/>
  <c r="J147" i="2"/>
  <c r="L147" i="2" s="1"/>
  <c r="G147" i="2"/>
  <c r="H147" i="2" s="1"/>
  <c r="J146" i="2"/>
  <c r="L146" i="2" s="1"/>
  <c r="G146" i="2"/>
  <c r="H146" i="2" s="1"/>
  <c r="J145" i="2"/>
  <c r="L145" i="2" s="1"/>
  <c r="G145" i="2"/>
  <c r="H145" i="2" s="1"/>
  <c r="J144" i="2"/>
  <c r="L144" i="2" s="1"/>
  <c r="G144" i="2"/>
  <c r="H144" i="2" s="1"/>
  <c r="J143" i="2"/>
  <c r="L143" i="2" s="1"/>
  <c r="G143" i="2"/>
  <c r="H143" i="2" s="1"/>
  <c r="J142" i="2"/>
  <c r="L142" i="2" s="1"/>
  <c r="G142" i="2"/>
  <c r="H142" i="2" s="1"/>
  <c r="J141" i="2"/>
  <c r="L141" i="2" s="1"/>
  <c r="G141" i="2"/>
  <c r="H141" i="2" s="1"/>
  <c r="J140" i="2"/>
  <c r="L140" i="2" s="1"/>
  <c r="G140" i="2"/>
  <c r="H140" i="2" s="1"/>
  <c r="J129" i="2"/>
  <c r="L129" i="2" s="1"/>
  <c r="G129" i="2"/>
  <c r="H129" i="2" s="1"/>
  <c r="J128" i="2"/>
  <c r="L128" i="2" s="1"/>
  <c r="G128" i="2"/>
  <c r="H128" i="2" s="1"/>
  <c r="J127" i="2"/>
  <c r="L127" i="2" s="1"/>
  <c r="G127" i="2"/>
  <c r="H127" i="2" s="1"/>
  <c r="J126" i="2"/>
  <c r="L126" i="2" s="1"/>
  <c r="G126" i="2"/>
  <c r="H126" i="2" s="1"/>
  <c r="J125" i="2"/>
  <c r="L125" i="2" s="1"/>
  <c r="G125" i="2"/>
  <c r="H125" i="2" s="1"/>
  <c r="J124" i="2"/>
  <c r="L124" i="2" s="1"/>
  <c r="G124" i="2"/>
  <c r="H124" i="2" s="1"/>
  <c r="J123" i="2"/>
  <c r="L123" i="2" s="1"/>
  <c r="G123" i="2"/>
  <c r="H123" i="2" s="1"/>
  <c r="J122" i="2"/>
  <c r="L122" i="2" s="1"/>
  <c r="G122" i="2"/>
  <c r="H122" i="2" s="1"/>
  <c r="J121" i="2"/>
  <c r="L121" i="2" s="1"/>
  <c r="G121" i="2"/>
  <c r="H121" i="2" s="1"/>
  <c r="J120" i="2"/>
  <c r="L120" i="2" s="1"/>
  <c r="G120" i="2"/>
  <c r="H120" i="2" s="1"/>
  <c r="J119" i="2"/>
  <c r="L119" i="2" s="1"/>
  <c r="G119" i="2"/>
  <c r="H119" i="2" s="1"/>
  <c r="J118" i="2"/>
  <c r="L118" i="2" s="1"/>
  <c r="G118" i="2"/>
  <c r="H118" i="2" s="1"/>
  <c r="J117" i="2"/>
  <c r="L117" i="2" s="1"/>
  <c r="G117" i="2"/>
  <c r="H117" i="2" s="1"/>
  <c r="J116" i="2"/>
  <c r="L116" i="2" s="1"/>
  <c r="G116" i="2"/>
  <c r="H116" i="2" s="1"/>
  <c r="J115" i="2"/>
  <c r="L115" i="2" s="1"/>
  <c r="G115" i="2"/>
  <c r="H115" i="2" s="1"/>
  <c r="J114" i="2"/>
  <c r="L114" i="2" s="1"/>
  <c r="G114" i="2"/>
  <c r="H114" i="2" s="1"/>
  <c r="J113" i="2"/>
  <c r="L113" i="2" s="1"/>
  <c r="G113" i="2"/>
  <c r="H113" i="2" s="1"/>
  <c r="J112" i="2"/>
  <c r="L112" i="2" s="1"/>
  <c r="G112" i="2"/>
  <c r="H112" i="2" s="1"/>
  <c r="J111" i="2"/>
  <c r="L111" i="2" s="1"/>
  <c r="G111" i="2"/>
  <c r="H111" i="2" s="1"/>
  <c r="J110" i="2"/>
  <c r="L110" i="2" s="1"/>
  <c r="G110" i="2"/>
  <c r="H110" i="2" s="1"/>
  <c r="J109" i="2"/>
  <c r="L109" i="2" s="1"/>
  <c r="G109" i="2"/>
  <c r="H109" i="2" s="1"/>
  <c r="J108" i="2"/>
  <c r="L108" i="2" s="1"/>
  <c r="G108" i="2"/>
  <c r="H108" i="2" s="1"/>
  <c r="J107" i="2"/>
  <c r="L107" i="2" s="1"/>
  <c r="G107" i="2"/>
  <c r="H107" i="2" s="1"/>
  <c r="J106" i="2"/>
  <c r="L106" i="2" s="1"/>
  <c r="G106" i="2"/>
  <c r="H106" i="2" s="1"/>
  <c r="J105" i="2"/>
  <c r="L105" i="2" s="1"/>
  <c r="G105" i="2"/>
  <c r="H105" i="2" s="1"/>
  <c r="J104" i="2"/>
  <c r="L104" i="2" s="1"/>
  <c r="G104" i="2"/>
  <c r="H104" i="2" s="1"/>
  <c r="J103" i="2"/>
  <c r="L103" i="2" s="1"/>
  <c r="G103" i="2"/>
  <c r="H103" i="2" s="1"/>
  <c r="J102" i="2"/>
  <c r="L102" i="2" s="1"/>
  <c r="G102" i="2"/>
  <c r="H102" i="2" s="1"/>
  <c r="J101" i="2"/>
  <c r="L101" i="2" s="1"/>
  <c r="G101" i="2"/>
  <c r="H101" i="2" s="1"/>
  <c r="J100" i="2"/>
  <c r="L100" i="2" s="1"/>
  <c r="G100" i="2"/>
  <c r="H100" i="2" s="1"/>
  <c r="J99" i="2"/>
  <c r="L99" i="2" s="1"/>
  <c r="G99" i="2"/>
  <c r="H99" i="2" s="1"/>
  <c r="J98" i="2"/>
  <c r="L98" i="2" s="1"/>
  <c r="G98" i="2"/>
  <c r="H98" i="2" s="1"/>
  <c r="J97" i="2"/>
  <c r="L97" i="2" s="1"/>
  <c r="G97" i="2"/>
  <c r="H97" i="2" s="1"/>
  <c r="J96" i="2"/>
  <c r="L96" i="2" s="1"/>
  <c r="G96" i="2"/>
  <c r="H96" i="2" s="1"/>
  <c r="J95" i="2"/>
  <c r="L95" i="2" s="1"/>
  <c r="G95" i="2"/>
  <c r="H95" i="2" s="1"/>
  <c r="J94" i="2"/>
  <c r="L94" i="2" s="1"/>
  <c r="G94" i="2"/>
  <c r="H94" i="2" s="1"/>
  <c r="J93" i="2"/>
  <c r="L93" i="2" s="1"/>
  <c r="G93" i="2"/>
  <c r="H93" i="2" s="1"/>
  <c r="J92" i="2"/>
  <c r="L92" i="2" s="1"/>
  <c r="G92" i="2"/>
  <c r="H92" i="2" s="1"/>
  <c r="J91" i="2"/>
  <c r="L91" i="2" s="1"/>
  <c r="G91" i="2"/>
  <c r="H91" i="2" s="1"/>
  <c r="J90" i="2"/>
  <c r="L90" i="2" s="1"/>
  <c r="G90" i="2"/>
  <c r="H90" i="2" s="1"/>
  <c r="J89" i="2"/>
  <c r="L89" i="2" s="1"/>
  <c r="G89" i="2"/>
  <c r="H89" i="2" s="1"/>
  <c r="J88" i="2"/>
  <c r="L88" i="2" s="1"/>
  <c r="G88" i="2"/>
  <c r="H88" i="2" s="1"/>
  <c r="J87" i="2"/>
  <c r="L87" i="2" s="1"/>
  <c r="G87" i="2"/>
  <c r="H87" i="2" s="1"/>
  <c r="J86" i="2"/>
  <c r="L86" i="2" s="1"/>
  <c r="G86" i="2"/>
  <c r="H86" i="2" s="1"/>
  <c r="J85" i="2"/>
  <c r="L85" i="2" s="1"/>
  <c r="G85" i="2"/>
  <c r="H85" i="2" s="1"/>
  <c r="J84" i="2"/>
  <c r="L84" i="2" s="1"/>
  <c r="G84" i="2"/>
  <c r="H84" i="2" s="1"/>
  <c r="J83" i="2"/>
  <c r="L83" i="2" s="1"/>
  <c r="G83" i="2"/>
  <c r="H83" i="2" s="1"/>
  <c r="J82" i="2"/>
  <c r="L82" i="2" s="1"/>
  <c r="G82" i="2"/>
  <c r="H82" i="2" s="1"/>
  <c r="J81" i="2"/>
  <c r="L81" i="2" s="1"/>
  <c r="G81" i="2"/>
  <c r="H81" i="2" s="1"/>
  <c r="J80" i="2"/>
  <c r="L80" i="2" s="1"/>
  <c r="G80" i="2"/>
  <c r="H80" i="2" s="1"/>
  <c r="J79" i="2"/>
  <c r="L79" i="2" s="1"/>
  <c r="G79" i="2"/>
  <c r="H79" i="2" s="1"/>
  <c r="J78" i="2"/>
  <c r="L78" i="2" s="1"/>
  <c r="G78" i="2"/>
  <c r="H78" i="2" s="1"/>
  <c r="J77" i="2"/>
  <c r="L77" i="2" s="1"/>
  <c r="G77" i="2"/>
  <c r="H77" i="2" s="1"/>
  <c r="J76" i="2"/>
  <c r="L76" i="2" s="1"/>
  <c r="G76" i="2"/>
  <c r="H76" i="2" s="1"/>
  <c r="J75" i="2"/>
  <c r="L75" i="2" s="1"/>
  <c r="G75" i="2"/>
  <c r="H75" i="2" s="1"/>
  <c r="J74" i="2"/>
  <c r="L74" i="2" s="1"/>
  <c r="G74" i="2"/>
  <c r="H74" i="2" s="1"/>
  <c r="J73" i="2"/>
  <c r="L73" i="2" s="1"/>
  <c r="G73" i="2"/>
  <c r="H73" i="2" s="1"/>
  <c r="J72" i="2"/>
  <c r="L72" i="2" s="1"/>
  <c r="G72" i="2"/>
  <c r="H72" i="2" s="1"/>
  <c r="J71" i="2"/>
  <c r="L71" i="2" s="1"/>
  <c r="G71" i="2"/>
  <c r="H71" i="2" s="1"/>
  <c r="J70" i="2"/>
  <c r="L70" i="2" s="1"/>
  <c r="G70" i="2"/>
  <c r="H70" i="2" s="1"/>
  <c r="J69" i="2"/>
  <c r="L69" i="2" s="1"/>
  <c r="G69" i="2"/>
  <c r="H69" i="2" s="1"/>
  <c r="J68" i="2"/>
  <c r="L68" i="2" s="1"/>
  <c r="H68" i="2"/>
  <c r="G68" i="2"/>
  <c r="J67" i="2"/>
  <c r="L67" i="2" s="1"/>
  <c r="G67" i="2"/>
  <c r="H67" i="2" s="1"/>
  <c r="J66" i="2"/>
  <c r="L66" i="2" s="1"/>
  <c r="G66" i="2"/>
  <c r="H66" i="2" s="1"/>
  <c r="J65" i="2"/>
  <c r="L65" i="2" s="1"/>
  <c r="G65" i="2"/>
  <c r="H65" i="2" s="1"/>
  <c r="J64" i="2"/>
  <c r="L64" i="2" s="1"/>
  <c r="G64" i="2"/>
  <c r="H64" i="2" s="1"/>
  <c r="J63" i="2"/>
  <c r="L63" i="2" s="1"/>
  <c r="G63" i="2"/>
  <c r="H63" i="2" s="1"/>
  <c r="J62" i="2"/>
  <c r="L62" i="2" s="1"/>
  <c r="G62" i="2"/>
  <c r="H62" i="2" s="1"/>
  <c r="J61" i="2"/>
  <c r="L61" i="2" s="1"/>
  <c r="G61" i="2"/>
  <c r="H61" i="2" s="1"/>
  <c r="J60" i="2"/>
  <c r="L60" i="2" s="1"/>
  <c r="G60" i="2"/>
  <c r="H60" i="2" s="1"/>
  <c r="J59" i="2"/>
  <c r="L59" i="2" s="1"/>
  <c r="G59" i="2"/>
  <c r="H59" i="2" s="1"/>
  <c r="J58" i="2"/>
  <c r="L58" i="2" s="1"/>
  <c r="G58" i="2"/>
  <c r="H58" i="2" s="1"/>
  <c r="J57" i="2"/>
  <c r="L57" i="2" s="1"/>
  <c r="G57" i="2"/>
  <c r="H57" i="2" s="1"/>
  <c r="J56" i="2"/>
  <c r="L56" i="2" s="1"/>
  <c r="G56" i="2"/>
  <c r="H56" i="2" s="1"/>
  <c r="J55" i="2"/>
  <c r="L55" i="2" s="1"/>
  <c r="G55" i="2"/>
  <c r="H55" i="2" s="1"/>
  <c r="J54" i="2"/>
  <c r="L54" i="2" s="1"/>
  <c r="G54" i="2"/>
  <c r="H54" i="2" s="1"/>
  <c r="J53" i="2"/>
  <c r="L53" i="2" s="1"/>
  <c r="G53" i="2"/>
  <c r="H53" i="2" s="1"/>
  <c r="J52" i="2"/>
  <c r="L52" i="2" s="1"/>
  <c r="G52" i="2"/>
  <c r="H52" i="2" s="1"/>
  <c r="J51" i="2"/>
  <c r="L51" i="2" s="1"/>
  <c r="G51" i="2"/>
  <c r="H51" i="2" s="1"/>
  <c r="J50" i="2"/>
  <c r="L50" i="2" s="1"/>
  <c r="G50" i="2"/>
  <c r="H50" i="2" s="1"/>
  <c r="J49" i="2"/>
  <c r="L49" i="2" s="1"/>
  <c r="G49" i="2"/>
  <c r="H49" i="2" s="1"/>
  <c r="J48" i="2"/>
  <c r="L48" i="2" s="1"/>
  <c r="G48" i="2"/>
  <c r="H48" i="2" s="1"/>
  <c r="J47" i="2"/>
  <c r="L47" i="2" s="1"/>
  <c r="G47" i="2"/>
  <c r="H47" i="2" s="1"/>
  <c r="J46" i="2"/>
  <c r="L46" i="2" s="1"/>
  <c r="G46" i="2"/>
  <c r="H46" i="2" s="1"/>
  <c r="J45" i="2"/>
  <c r="L45" i="2" s="1"/>
  <c r="G45" i="2"/>
  <c r="H45" i="2" s="1"/>
  <c r="J44" i="2"/>
  <c r="L44" i="2" s="1"/>
  <c r="G44" i="2"/>
  <c r="H44" i="2" s="1"/>
  <c r="J43" i="2"/>
  <c r="L43" i="2" s="1"/>
  <c r="G43" i="2"/>
  <c r="H43" i="2" s="1"/>
  <c r="J42" i="2"/>
  <c r="L42" i="2" s="1"/>
  <c r="G42" i="2"/>
  <c r="H42" i="2" s="1"/>
  <c r="J41" i="2"/>
  <c r="L41" i="2" s="1"/>
  <c r="G41" i="2"/>
  <c r="H41" i="2" s="1"/>
  <c r="J40" i="2"/>
  <c r="L40" i="2" s="1"/>
  <c r="G40" i="2"/>
  <c r="H40" i="2" s="1"/>
  <c r="J39" i="2"/>
  <c r="L39" i="2" s="1"/>
  <c r="G39" i="2"/>
  <c r="H39" i="2" s="1"/>
  <c r="J38" i="2"/>
  <c r="L38" i="2" s="1"/>
  <c r="G38" i="2"/>
  <c r="H38" i="2" s="1"/>
  <c r="J37" i="2"/>
  <c r="L37" i="2" s="1"/>
  <c r="G37" i="2"/>
  <c r="H37" i="2" s="1"/>
  <c r="J36" i="2"/>
  <c r="L36" i="2" s="1"/>
  <c r="G36" i="2"/>
  <c r="H36" i="2" s="1"/>
  <c r="J35" i="2"/>
  <c r="L35" i="2" s="1"/>
  <c r="G35" i="2"/>
  <c r="H35" i="2" s="1"/>
  <c r="J34" i="2"/>
  <c r="L34" i="2" s="1"/>
  <c r="G34" i="2"/>
  <c r="H34" i="2" s="1"/>
  <c r="J33" i="2"/>
  <c r="L33" i="2" s="1"/>
  <c r="G33" i="2"/>
  <c r="H33" i="2" s="1"/>
  <c r="J32" i="2"/>
  <c r="L32" i="2" s="1"/>
  <c r="G32" i="2"/>
  <c r="H32" i="2" s="1"/>
  <c r="J31" i="2"/>
  <c r="L31" i="2" s="1"/>
  <c r="G31" i="2"/>
  <c r="H31" i="2" s="1"/>
  <c r="J30" i="2"/>
  <c r="L30" i="2" s="1"/>
  <c r="G30" i="2"/>
  <c r="H30" i="2" s="1"/>
  <c r="J29" i="2"/>
  <c r="L29" i="2" s="1"/>
  <c r="G29" i="2"/>
  <c r="H29" i="2" s="1"/>
  <c r="J28" i="2"/>
  <c r="L28" i="2" s="1"/>
  <c r="G28" i="2"/>
  <c r="H28" i="2" s="1"/>
  <c r="J27" i="2"/>
  <c r="L27" i="2" s="1"/>
  <c r="G27" i="2"/>
  <c r="H27" i="2" s="1"/>
  <c r="J26" i="2"/>
  <c r="L26" i="2" s="1"/>
  <c r="G26" i="2"/>
  <c r="H26" i="2" s="1"/>
  <c r="J25" i="2"/>
  <c r="L25" i="2" s="1"/>
  <c r="G25" i="2"/>
  <c r="H25" i="2" s="1"/>
  <c r="J24" i="2"/>
  <c r="L24" i="2" s="1"/>
  <c r="G24" i="2"/>
  <c r="H24" i="2" s="1"/>
  <c r="J23" i="2"/>
  <c r="L23" i="2" s="1"/>
  <c r="G23" i="2"/>
  <c r="H23" i="2" s="1"/>
  <c r="J22" i="2"/>
  <c r="L22" i="2" s="1"/>
  <c r="G22" i="2"/>
  <c r="H22" i="2" s="1"/>
  <c r="J21" i="2"/>
  <c r="L21" i="2" s="1"/>
  <c r="G21" i="2"/>
  <c r="H21" i="2" s="1"/>
  <c r="J20" i="2"/>
  <c r="L20" i="2" s="1"/>
  <c r="G20" i="2"/>
  <c r="H20" i="2" s="1"/>
  <c r="J19" i="2"/>
  <c r="L19" i="2" s="1"/>
  <c r="G19" i="2"/>
  <c r="H19" i="2" s="1"/>
  <c r="J18" i="2"/>
  <c r="L18" i="2" s="1"/>
  <c r="G18" i="2"/>
  <c r="H18" i="2" s="1"/>
  <c r="J17" i="2"/>
  <c r="L17" i="2" s="1"/>
  <c r="G17" i="2"/>
  <c r="H17" i="2" s="1"/>
  <c r="J16" i="2"/>
  <c r="L16" i="2" s="1"/>
  <c r="G16" i="2"/>
  <c r="H16" i="2" s="1"/>
  <c r="J15" i="2"/>
  <c r="L15" i="2" s="1"/>
  <c r="G15" i="2"/>
  <c r="H15" i="2" s="1"/>
  <c r="J14" i="2"/>
  <c r="L14" i="2" s="1"/>
  <c r="G14" i="2"/>
  <c r="H14" i="2" s="1"/>
  <c r="J13" i="2"/>
  <c r="L13" i="2" s="1"/>
  <c r="G13" i="2"/>
  <c r="H13" i="2" s="1"/>
  <c r="J12" i="2"/>
  <c r="L12" i="2" s="1"/>
  <c r="G12" i="2"/>
  <c r="H12" i="2" s="1"/>
  <c r="J11" i="2"/>
  <c r="L11" i="2" s="1"/>
  <c r="G11" i="2"/>
  <c r="H11" i="2" s="1"/>
  <c r="J10" i="2"/>
  <c r="L10" i="2" s="1"/>
  <c r="G10" i="2"/>
  <c r="H10" i="2" s="1"/>
  <c r="J9" i="2"/>
  <c r="L9" i="2" s="1"/>
  <c r="G9" i="2"/>
  <c r="H9" i="2" s="1"/>
  <c r="J8" i="2"/>
  <c r="L8" i="2" s="1"/>
  <c r="G8" i="2"/>
  <c r="I133" i="2" l="1"/>
  <c r="K133" i="2" s="1"/>
  <c r="M133" i="2"/>
  <c r="I73" i="2"/>
  <c r="K73" i="2" s="1"/>
  <c r="M73" i="2" s="1"/>
  <c r="I46" i="2"/>
  <c r="K46" i="2" s="1"/>
  <c r="M46" i="2" s="1"/>
  <c r="I23" i="2"/>
  <c r="K23" i="2" s="1"/>
  <c r="M23" i="2" s="1"/>
  <c r="I136" i="2"/>
  <c r="K136" i="2" s="1"/>
  <c r="M136" i="2" s="1"/>
  <c r="I139" i="2"/>
  <c r="K139" i="2" s="1"/>
  <c r="M139" i="2" s="1"/>
  <c r="I15" i="2"/>
  <c r="K15" i="2" s="1"/>
  <c r="M15" i="2" s="1"/>
  <c r="I138" i="2"/>
  <c r="K138" i="2" s="1"/>
  <c r="M138" i="2" s="1"/>
  <c r="I62" i="2"/>
  <c r="K62" i="2" s="1"/>
  <c r="M62" i="2" s="1"/>
  <c r="I135" i="2"/>
  <c r="K135" i="2" s="1"/>
  <c r="M135" i="2" s="1"/>
  <c r="I131" i="2"/>
  <c r="K131" i="2" s="1"/>
  <c r="M131" i="2" s="1"/>
  <c r="I137" i="2"/>
  <c r="K137" i="2" s="1"/>
  <c r="M137" i="2" s="1"/>
  <c r="I134" i="2"/>
  <c r="K134" i="2" s="1"/>
  <c r="M134" i="2" s="1"/>
  <c r="I132" i="2"/>
  <c r="K132" i="2" s="1"/>
  <c r="M132" i="2" s="1"/>
  <c r="I130" i="2"/>
  <c r="K130" i="2" s="1"/>
  <c r="M130" i="2" s="1"/>
  <c r="I143" i="2"/>
  <c r="K143" i="2" s="1"/>
  <c r="M143" i="2" s="1"/>
  <c r="G149" i="2"/>
  <c r="I71" i="2"/>
  <c r="K71" i="2" s="1"/>
  <c r="M71" i="2" s="1"/>
  <c r="I14" i="2"/>
  <c r="K14" i="2" s="1"/>
  <c r="M14" i="2" s="1"/>
  <c r="I100" i="2"/>
  <c r="K100" i="2" s="1"/>
  <c r="M100" i="2" s="1"/>
  <c r="I18" i="2"/>
  <c r="K18" i="2" s="1"/>
  <c r="M18" i="2" s="1"/>
  <c r="I25" i="2"/>
  <c r="K25" i="2" s="1"/>
  <c r="M25" i="2" s="1"/>
  <c r="I57" i="2"/>
  <c r="K57" i="2" s="1"/>
  <c r="M57" i="2" s="1"/>
  <c r="I42" i="2"/>
  <c r="K42" i="2" s="1"/>
  <c r="M42" i="2" s="1"/>
  <c r="I65" i="2"/>
  <c r="K65" i="2" s="1"/>
  <c r="M65" i="2" s="1"/>
  <c r="I114" i="2"/>
  <c r="K114" i="2" s="1"/>
  <c r="M114" i="2" s="1"/>
  <c r="I9" i="2"/>
  <c r="K9" i="2" s="1"/>
  <c r="M9" i="2" s="1"/>
  <c r="I51" i="2"/>
  <c r="K51" i="2" s="1"/>
  <c r="M51" i="2" s="1"/>
  <c r="I24" i="2"/>
  <c r="K24" i="2" s="1"/>
  <c r="M24" i="2" s="1"/>
  <c r="I35" i="2"/>
  <c r="K35" i="2" s="1"/>
  <c r="M35" i="2" s="1"/>
  <c r="I37" i="2"/>
  <c r="K37" i="2" s="1"/>
  <c r="M37" i="2" s="1"/>
  <c r="I54" i="2"/>
  <c r="K54" i="2" s="1"/>
  <c r="M54" i="2" s="1"/>
  <c r="I68" i="2"/>
  <c r="K68" i="2" s="1"/>
  <c r="M68" i="2" s="1"/>
  <c r="I76" i="2"/>
  <c r="K76" i="2" s="1"/>
  <c r="M76" i="2" s="1"/>
  <c r="I86" i="2"/>
  <c r="K86" i="2" s="1"/>
  <c r="M86" i="2" s="1"/>
  <c r="I89" i="2"/>
  <c r="K89" i="2" s="1"/>
  <c r="M89" i="2" s="1"/>
  <c r="I121" i="2"/>
  <c r="K121" i="2" s="1"/>
  <c r="M121" i="2" s="1"/>
  <c r="I30" i="2"/>
  <c r="K30" i="2" s="1"/>
  <c r="M30" i="2" s="1"/>
  <c r="I126" i="2"/>
  <c r="K126" i="2" s="1"/>
  <c r="M126" i="2" s="1"/>
  <c r="I33" i="2"/>
  <c r="K33" i="2" s="1"/>
  <c r="M33" i="2" s="1"/>
  <c r="I38" i="2"/>
  <c r="K38" i="2" s="1"/>
  <c r="M38" i="2" s="1"/>
  <c r="I41" i="2"/>
  <c r="K41" i="2" s="1"/>
  <c r="M41" i="2" s="1"/>
  <c r="I55" i="2"/>
  <c r="K55" i="2" s="1"/>
  <c r="M55" i="2" s="1"/>
  <c r="I60" i="2"/>
  <c r="K60" i="2" s="1"/>
  <c r="M60" i="2" s="1"/>
  <c r="I80" i="2"/>
  <c r="K80" i="2" s="1"/>
  <c r="M80" i="2" s="1"/>
  <c r="I111" i="2"/>
  <c r="K111" i="2" s="1"/>
  <c r="M111" i="2" s="1"/>
  <c r="I147" i="2"/>
  <c r="K147" i="2" s="1"/>
  <c r="M147" i="2" s="1"/>
  <c r="I12" i="2"/>
  <c r="K12" i="2" s="1"/>
  <c r="M12" i="2" s="1"/>
  <c r="I20" i="2"/>
  <c r="K20" i="2" s="1"/>
  <c r="M20" i="2" s="1"/>
  <c r="I44" i="2"/>
  <c r="K44" i="2" s="1"/>
  <c r="M44" i="2" s="1"/>
  <c r="I52" i="2"/>
  <c r="K52" i="2" s="1"/>
  <c r="M52" i="2" s="1"/>
  <c r="I69" i="2"/>
  <c r="K69" i="2" s="1"/>
  <c r="M69" i="2" s="1"/>
  <c r="I74" i="2"/>
  <c r="K74" i="2" s="1"/>
  <c r="M74" i="2" s="1"/>
  <c r="I77" i="2"/>
  <c r="K77" i="2" s="1"/>
  <c r="M77" i="2" s="1"/>
  <c r="I90" i="2"/>
  <c r="K90" i="2" s="1"/>
  <c r="M90" i="2" s="1"/>
  <c r="I97" i="2"/>
  <c r="K97" i="2" s="1"/>
  <c r="M97" i="2" s="1"/>
  <c r="I104" i="2"/>
  <c r="K104" i="2" s="1"/>
  <c r="M104" i="2" s="1"/>
  <c r="I27" i="2"/>
  <c r="K27" i="2" s="1"/>
  <c r="M27" i="2" s="1"/>
  <c r="I31" i="2"/>
  <c r="K31" i="2" s="1"/>
  <c r="M31" i="2" s="1"/>
  <c r="I36" i="2"/>
  <c r="K36" i="2" s="1"/>
  <c r="M36" i="2" s="1"/>
  <c r="I47" i="2"/>
  <c r="K47" i="2" s="1"/>
  <c r="M47" i="2" s="1"/>
  <c r="I49" i="2"/>
  <c r="K49" i="2" s="1"/>
  <c r="M49" i="2" s="1"/>
  <c r="I66" i="2"/>
  <c r="K66" i="2" s="1"/>
  <c r="M66" i="2" s="1"/>
  <c r="I87" i="2"/>
  <c r="K87" i="2" s="1"/>
  <c r="M87" i="2" s="1"/>
  <c r="I101" i="2"/>
  <c r="K101" i="2" s="1"/>
  <c r="M101" i="2" s="1"/>
  <c r="I17" i="2"/>
  <c r="K17" i="2" s="1"/>
  <c r="M17" i="2" s="1"/>
  <c r="I22" i="2"/>
  <c r="K22" i="2" s="1"/>
  <c r="M22" i="2" s="1"/>
  <c r="I10" i="2"/>
  <c r="K10" i="2" s="1"/>
  <c r="M10" i="2" s="1"/>
  <c r="I28" i="2"/>
  <c r="K28" i="2" s="1"/>
  <c r="M28" i="2" s="1"/>
  <c r="I58" i="2"/>
  <c r="K58" i="2" s="1"/>
  <c r="M58" i="2" s="1"/>
  <c r="I63" i="2"/>
  <c r="K63" i="2" s="1"/>
  <c r="M63" i="2" s="1"/>
  <c r="I72" i="2"/>
  <c r="K72" i="2" s="1"/>
  <c r="M72" i="2" s="1"/>
  <c r="I112" i="2"/>
  <c r="K112" i="2" s="1"/>
  <c r="M112" i="2" s="1"/>
  <c r="I123" i="2"/>
  <c r="K123" i="2" s="1"/>
  <c r="M123" i="2" s="1"/>
  <c r="I8" i="2"/>
  <c r="K8" i="2" s="1"/>
  <c r="M8" i="2" s="1"/>
  <c r="I21" i="2"/>
  <c r="K21" i="2" s="1"/>
  <c r="M21" i="2" s="1"/>
  <c r="I34" i="2"/>
  <c r="K34" i="2" s="1"/>
  <c r="M34" i="2" s="1"/>
  <c r="I39" i="2"/>
  <c r="K39" i="2" s="1"/>
  <c r="M39" i="2" s="1"/>
  <c r="I45" i="2"/>
  <c r="K45" i="2" s="1"/>
  <c r="M45" i="2" s="1"/>
  <c r="I50" i="2"/>
  <c r="K50" i="2" s="1"/>
  <c r="M50" i="2" s="1"/>
  <c r="I53" i="2"/>
  <c r="K53" i="2" s="1"/>
  <c r="M53" i="2" s="1"/>
  <c r="I78" i="2"/>
  <c r="K78" i="2" s="1"/>
  <c r="M78" i="2" s="1"/>
  <c r="I88" i="2"/>
  <c r="K88" i="2" s="1"/>
  <c r="M88" i="2" s="1"/>
  <c r="I56" i="2"/>
  <c r="K56" i="2" s="1"/>
  <c r="M56" i="2" s="1"/>
  <c r="I64" i="2"/>
  <c r="K64" i="2" s="1"/>
  <c r="M64" i="2" s="1"/>
  <c r="I70" i="2"/>
  <c r="K70" i="2" s="1"/>
  <c r="M70" i="2" s="1"/>
  <c r="I75" i="2"/>
  <c r="K75" i="2" s="1"/>
  <c r="M75" i="2" s="1"/>
  <c r="I85" i="2"/>
  <c r="K85" i="2" s="1"/>
  <c r="M85" i="2" s="1"/>
  <c r="I11" i="2"/>
  <c r="K11" i="2" s="1"/>
  <c r="M11" i="2" s="1"/>
  <c r="I13" i="2"/>
  <c r="K13" i="2" s="1"/>
  <c r="M13" i="2" s="1"/>
  <c r="I16" i="2"/>
  <c r="K16" i="2" s="1"/>
  <c r="M16" i="2" s="1"/>
  <c r="I19" i="2"/>
  <c r="K19" i="2" s="1"/>
  <c r="M19" i="2" s="1"/>
  <c r="I26" i="2"/>
  <c r="K26" i="2" s="1"/>
  <c r="M26" i="2" s="1"/>
  <c r="I29" i="2"/>
  <c r="K29" i="2" s="1"/>
  <c r="M29" i="2" s="1"/>
  <c r="I43" i="2"/>
  <c r="K43" i="2" s="1"/>
  <c r="M43" i="2" s="1"/>
  <c r="I48" i="2"/>
  <c r="K48" i="2" s="1"/>
  <c r="M48" i="2" s="1"/>
  <c r="I59" i="2"/>
  <c r="K59" i="2" s="1"/>
  <c r="M59" i="2" s="1"/>
  <c r="I61" i="2"/>
  <c r="K61" i="2" s="1"/>
  <c r="M61" i="2" s="1"/>
  <c r="I82" i="2"/>
  <c r="K82" i="2" s="1"/>
  <c r="M82" i="2" s="1"/>
  <c r="I99" i="2"/>
  <c r="K99" i="2" s="1"/>
  <c r="M99" i="2" s="1"/>
  <c r="I113" i="2"/>
  <c r="K113" i="2" s="1"/>
  <c r="M113" i="2" s="1"/>
  <c r="I145" i="2"/>
  <c r="K145" i="2" s="1"/>
  <c r="M145" i="2" s="1"/>
  <c r="I102" i="2"/>
  <c r="K102" i="2" s="1"/>
  <c r="M102" i="2" s="1"/>
  <c r="I109" i="2"/>
  <c r="K109" i="2" s="1"/>
  <c r="M109" i="2" s="1"/>
  <c r="I32" i="2"/>
  <c r="K32" i="2" s="1"/>
  <c r="M32" i="2" s="1"/>
  <c r="I40" i="2"/>
  <c r="K40" i="2" s="1"/>
  <c r="M40" i="2" s="1"/>
  <c r="I92" i="2"/>
  <c r="K92" i="2" s="1"/>
  <c r="M92" i="2" s="1"/>
  <c r="I116" i="2"/>
  <c r="K116" i="2" s="1"/>
  <c r="M116" i="2" s="1"/>
  <c r="I128" i="2"/>
  <c r="K128" i="2" s="1"/>
  <c r="M128" i="2" s="1"/>
  <c r="I140" i="2"/>
  <c r="K140" i="2" s="1"/>
  <c r="M140" i="2" s="1"/>
  <c r="H8" i="2"/>
  <c r="H149" i="2" s="1"/>
  <c r="H150" i="2" s="1"/>
  <c r="I94" i="2"/>
  <c r="K94" i="2" s="1"/>
  <c r="M94" i="2" s="1"/>
  <c r="I106" i="2"/>
  <c r="K106" i="2" s="1"/>
  <c r="M106" i="2" s="1"/>
  <c r="I118" i="2"/>
  <c r="K118" i="2" s="1"/>
  <c r="M118" i="2" s="1"/>
  <c r="I142" i="2"/>
  <c r="K142" i="2" s="1"/>
  <c r="M142" i="2" s="1"/>
  <c r="I125" i="2"/>
  <c r="K125" i="2" s="1"/>
  <c r="M125" i="2" s="1"/>
  <c r="I84" i="2"/>
  <c r="K84" i="2" s="1"/>
  <c r="M84" i="2" s="1"/>
  <c r="I96" i="2"/>
  <c r="K96" i="2" s="1"/>
  <c r="M96" i="2" s="1"/>
  <c r="I108" i="2"/>
  <c r="K108" i="2" s="1"/>
  <c r="M108" i="2" s="1"/>
  <c r="I120" i="2"/>
  <c r="K120" i="2" s="1"/>
  <c r="M120" i="2" s="1"/>
  <c r="I144" i="2"/>
  <c r="K144" i="2" s="1"/>
  <c r="M144" i="2" s="1"/>
  <c r="I67" i="2"/>
  <c r="K67" i="2" s="1"/>
  <c r="M67" i="2" s="1"/>
  <c r="I79" i="2"/>
  <c r="K79" i="2" s="1"/>
  <c r="M79" i="2" s="1"/>
  <c r="I91" i="2"/>
  <c r="K91" i="2" s="1"/>
  <c r="M91" i="2" s="1"/>
  <c r="I103" i="2"/>
  <c r="K103" i="2" s="1"/>
  <c r="M103" i="2" s="1"/>
  <c r="I115" i="2"/>
  <c r="K115" i="2" s="1"/>
  <c r="M115" i="2" s="1"/>
  <c r="I127" i="2"/>
  <c r="K127" i="2" s="1"/>
  <c r="M127" i="2" s="1"/>
  <c r="I98" i="2"/>
  <c r="K98" i="2" s="1"/>
  <c r="M98" i="2" s="1"/>
  <c r="I110" i="2"/>
  <c r="K110" i="2" s="1"/>
  <c r="M110" i="2" s="1"/>
  <c r="I122" i="2"/>
  <c r="K122" i="2" s="1"/>
  <c r="M122" i="2" s="1"/>
  <c r="I146" i="2"/>
  <c r="K146" i="2" s="1"/>
  <c r="M146" i="2" s="1"/>
  <c r="I81" i="2"/>
  <c r="K81" i="2" s="1"/>
  <c r="M81" i="2" s="1"/>
  <c r="I93" i="2"/>
  <c r="K93" i="2" s="1"/>
  <c r="M93" i="2" s="1"/>
  <c r="I105" i="2"/>
  <c r="K105" i="2" s="1"/>
  <c r="M105" i="2" s="1"/>
  <c r="I117" i="2"/>
  <c r="K117" i="2" s="1"/>
  <c r="M117" i="2" s="1"/>
  <c r="I129" i="2"/>
  <c r="K129" i="2" s="1"/>
  <c r="M129" i="2" s="1"/>
  <c r="I141" i="2"/>
  <c r="K141" i="2" s="1"/>
  <c r="M141" i="2" s="1"/>
  <c r="I124" i="2"/>
  <c r="K124" i="2" s="1"/>
  <c r="M124" i="2" s="1"/>
  <c r="I148" i="2"/>
  <c r="K148" i="2" s="1"/>
  <c r="M148" i="2" s="1"/>
  <c r="I83" i="2"/>
  <c r="K83" i="2" s="1"/>
  <c r="M83" i="2" s="1"/>
  <c r="I95" i="2"/>
  <c r="K95" i="2" s="1"/>
  <c r="M95" i="2" s="1"/>
  <c r="I107" i="2"/>
  <c r="K107" i="2" s="1"/>
  <c r="M107" i="2" s="1"/>
  <c r="I119" i="2"/>
  <c r="K119" i="2" s="1"/>
  <c r="M119" i="2" s="1"/>
  <c r="M149" i="2" l="1"/>
  <c r="M150" i="2" s="1"/>
</calcChain>
</file>

<file path=xl/sharedStrings.xml><?xml version="1.0" encoding="utf-8"?>
<sst xmlns="http://schemas.openxmlformats.org/spreadsheetml/2006/main" count="328" uniqueCount="118">
  <si>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</si>
  <si>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</si>
  <si>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</si>
  <si>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</si>
  <si>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</si>
  <si>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</si>
  <si>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</si>
  <si>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</si>
  <si>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</si>
  <si>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</si>
  <si>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</si>
  <si>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</si>
  <si>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</si>
  <si>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IPCC category</t>
  </si>
  <si>
    <t>Gas</t>
  </si>
  <si>
    <t>Activity data uncertainty</t>
  </si>
  <si>
    <t>Emission factor/estimation parameter uncertainty</t>
  </si>
  <si>
    <t>Combined uncertainty</t>
  </si>
  <si>
    <t>Type A sensitivity</t>
  </si>
  <si>
    <t>Type B sensitivity</t>
  </si>
  <si>
    <t>Uncertainty in trend in national emissions introduced by emission factor/estimation parameter uncertainty</t>
  </si>
  <si>
    <t>Uncertainty in trend in national emissions introduced by activity data uncertainty</t>
  </si>
  <si>
    <t>Uncertainty introduced into the trend in total national emissions</t>
  </si>
  <si>
    <t>Input data</t>
  </si>
  <si>
    <t>Input data Note A</t>
  </si>
  <si>
    <t>Note B</t>
  </si>
  <si>
    <r>
      <t>Gg CO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 equivalent</t>
    </r>
  </si>
  <si>
    <t>%</t>
  </si>
  <si>
    <t>Total</t>
  </si>
  <si>
    <t>Percentage uncertainty in total inventory:</t>
  </si>
  <si>
    <t>Trend uncertainty:</t>
  </si>
  <si>
    <t>Source: 2006 IPPC guidelines, Volume 1, Table 3.2 Approach 1 uncertainty calculation</t>
  </si>
  <si>
    <t>1.A.1 Energy Industries, Liquid Fuels</t>
  </si>
  <si>
    <t xml:space="preserve"> CO2        </t>
  </si>
  <si>
    <t>1.A.1 Energy Industries, Solid Fuels</t>
  </si>
  <si>
    <t>1.A.1 Energy Industries, Gaseous Fuels</t>
  </si>
  <si>
    <t>1.A.1 Energy Industries, Other Fuels</t>
  </si>
  <si>
    <t>CH4</t>
  </si>
  <si>
    <t>1.A.1 Energy Industries, Biomass</t>
  </si>
  <si>
    <t>N2O</t>
  </si>
  <si>
    <t>1.A.2 Manufacturing Industries and Construction, Liquid Fuels</t>
  </si>
  <si>
    <t>1.A.2 Manufacturing Industries and Construction, Solid Fuels</t>
  </si>
  <si>
    <t>1.A.2 Manufacturing Industries and Construction, Gaseous Fuels</t>
  </si>
  <si>
    <t>1.A.2 Manufacturing Industries and Construction, Other Fuels</t>
  </si>
  <si>
    <t>1.A.2 Manufacturing Industries and Construction, Biomass</t>
  </si>
  <si>
    <t>1.A.3.a Domestic Aviation, Liquid fuels</t>
  </si>
  <si>
    <t>1.A.3.b Road Transportation, Gasoline</t>
  </si>
  <si>
    <t>1.A.3.b Road Transportation, Diesel Oil</t>
  </si>
  <si>
    <t>1.A.3.b Road Transportation, LPG</t>
  </si>
  <si>
    <t>1.A.3.b Road Transportation, Other</t>
  </si>
  <si>
    <t>1.A.3.b Road Transportation, CNG</t>
  </si>
  <si>
    <t>1.A.3.c Railways, Liquid Fuels</t>
  </si>
  <si>
    <t>1.A.3.c Railways, Solid Fuels</t>
  </si>
  <si>
    <t>1.A.3.e and 1.A.3.f Other</t>
  </si>
  <si>
    <t>1.A.4 Other Sectors, Liquid Fuels</t>
  </si>
  <si>
    <t>1.A.4 Other Sectors, Solid Fuels</t>
  </si>
  <si>
    <t>1.A.4 Other Sectors, Gaseous Fuels</t>
  </si>
  <si>
    <t>1.A.4 Other Sectors, Biomass</t>
  </si>
  <si>
    <t>1.A.5  Other Mobile, Liquid Fuels</t>
  </si>
  <si>
    <t>1.B.1.a Fugitive Emissions, Coal Mining and Handling</t>
  </si>
  <si>
    <t>1.B.1.a Fugitive Emissions, Other</t>
  </si>
  <si>
    <t>1.B.2.a Fugitive Emissions, Oil</t>
  </si>
  <si>
    <t>1.B.2.b Fugitive Emissions, Natural Gas</t>
  </si>
  <si>
    <t>1.B.2.c Fugitive Emissions, Venting and Flaring</t>
  </si>
  <si>
    <t>2.A.1  Industrial processes, Cement Production</t>
  </si>
  <si>
    <t>2.A.2  Industrial processes, Lime Production</t>
  </si>
  <si>
    <t>2.A.3  Industrial processes, Glass Production</t>
  </si>
  <si>
    <t>2.A.4  Industrial processes, Other process uses of carbonates</t>
  </si>
  <si>
    <t>2.B.5  Industrial processes, Carbide Production</t>
  </si>
  <si>
    <t>2.B.6  Industrial processes, Titanium dioxide production</t>
  </si>
  <si>
    <t>2.B.8  Industrial processes, Petrochemical and carbon black production</t>
  </si>
  <si>
    <t>2.B.10  Industrial processes, Other (Hydrogen production)</t>
  </si>
  <si>
    <t>2.C.1  Industrial processes, Iron and Steel Production</t>
  </si>
  <si>
    <t>2.C.2  Industrial processes, Ferroalloys Production</t>
  </si>
  <si>
    <t>2.C.3  Industrial processes, Aluminium Production</t>
  </si>
  <si>
    <t>2.C.5  Industrial processes, Lead production</t>
  </si>
  <si>
    <t>2.C.6  Industrial processes, Zinc production</t>
  </si>
  <si>
    <t>2.C.7  Industrial processes, Other - Annode burned off</t>
  </si>
  <si>
    <t>PFC</t>
  </si>
  <si>
    <t>2.D.1  Industrial processes, Lubricant use</t>
  </si>
  <si>
    <t>2.D.2  Industrial processes, Paraffin wax use</t>
  </si>
  <si>
    <t xml:space="preserve">2.D.3  Industrial processes, Other </t>
  </si>
  <si>
    <t xml:space="preserve">2.F.1  Industrial processes, Refrigeration and Air Conditioning  </t>
  </si>
  <si>
    <t>HFC</t>
  </si>
  <si>
    <t>2.F.2  Industrial processes, Foam Blowing agents</t>
  </si>
  <si>
    <t>2.F.3  Industrial processes, Fire Protection</t>
  </si>
  <si>
    <t>2.F.4  Industrial processes, Aerosols</t>
  </si>
  <si>
    <t>2.G.1  Industrial processes, Electrical Equipment</t>
  </si>
  <si>
    <t>SF6</t>
  </si>
  <si>
    <t>2.G.3  Industrial processes, N2O from product use</t>
  </si>
  <si>
    <t>3.A  Agriculture, Enteric Fermentation</t>
  </si>
  <si>
    <t>3.B  Agriculture, Manure Management</t>
  </si>
  <si>
    <t>3.D.1  Agriculture, Direct N2O Emissions from Managed Soils</t>
  </si>
  <si>
    <t>3.D.2  Agriculture, Indirect N2O Emissions from Managed Soils</t>
  </si>
  <si>
    <t>3.G  Agriculture, Liming</t>
  </si>
  <si>
    <t>3.H Agriculture, Urea application</t>
  </si>
  <si>
    <t>4.A.1 LULUCF, Forest Land remaining Forest Land</t>
  </si>
  <si>
    <t>4.A.2 LULUCF, Land converted to Forest Land</t>
  </si>
  <si>
    <t>4.B.1 LULUCF, Cropland remaining Cropland</t>
  </si>
  <si>
    <t>4.B.2 LULUCF, Land converted to Cropland</t>
  </si>
  <si>
    <t>4.C.2 LULUCF, Grasslanad remaining Grassland</t>
  </si>
  <si>
    <t>4.C.2 LULUCF, Land converted to Grassland</t>
  </si>
  <si>
    <t>4.E LULUCF, Settlements remaining Settlements</t>
  </si>
  <si>
    <t>4.E LULUCF, Land converted to Settlements</t>
  </si>
  <si>
    <t>4.F LULUCF, Other Land</t>
  </si>
  <si>
    <t>4.G LULUCF, Harvested wood products</t>
  </si>
  <si>
    <t>5.A.1 Waste,  Managed waste disposal sites</t>
  </si>
  <si>
    <t>5.B.1 Waste, Composting</t>
  </si>
  <si>
    <t>5.C.1 Waste, Waste Incineration</t>
  </si>
  <si>
    <t>5.D.1 Waste, Domestic and Commercial Waste Water</t>
  </si>
  <si>
    <t>5.D.2 Waste, Industrial Wastewater</t>
  </si>
  <si>
    <t>1.A.3.b Road Transportation, Biomass and other</t>
  </si>
  <si>
    <t>Year 2022 emissions or removals</t>
  </si>
  <si>
    <t>Contribution to Variance by Category in Year 2022</t>
  </si>
  <si>
    <t>Base year emissions or removals (1986)</t>
  </si>
  <si>
    <t>4.D LULUCF, Land converted to Wetlands</t>
  </si>
  <si>
    <t>4.C.2 LULUCF, Grassland remaining  Grassland</t>
  </si>
  <si>
    <t>SVN NID 2024 - ANNEX 2 Uncertainty calculations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</si>
</sst>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00"/>
    <numFmt numFmtId="165" formatCode="0.0%"/>
    <numFmt numFmtId="166" formatCode="0.0000%"/>
    <numFmt numFmtId="167" formatCode="0.000000000"/>
    <numFmt numFmtId="168" formatCode="0.00000"/>
    <numFmt numFmtId="169" formatCode="0.0000"/>
    <numFmt numFmtId="170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i/>
      <sz val="8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</font>
    <font>
      <u/>
      <sz val="10"/>
      <color rgb="FF0563C1"/>
      <name val="Times New Roman"/>
      <family val="1"/>
    </font>
    <font>
      <b/>
      <sz val="12"/>
      <color theme="1"/>
      <name val="Times New Roman"/>
      <family val="1"/>
    </font>
    <font>
      <sz val="9"/>
      <color rgb="FF000000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10"/>
      <color rgb="FF000000"/>
      <name val="Arial"/>
      <family val="2"/>
    </font>
    <font>
      <b/>
      <sz val="10"/>
      <color theme="1"/>
      <name val="Times New Roman"/>
      <family val="1"/>
    </font>
    <font>
      <b/>
      <sz val="9"/>
      <color theme="1"/>
      <name val="Cambria"/>
      <family val="1"/>
    </font>
    <font>
      <i/>
      <sz val="8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rgb="FF969696"/>
        <bgColor rgb="FF8497B0"/>
      </patternFill>
    </fill>
    <fill>
      <patternFill patternType="solid">
        <fgColor rgb="FFFFFFFF"/>
        <bgColor rgb="FFE7E6E6"/>
      </patternFill>
    </fill>
    <fill>
      <patternFill patternType="solid">
        <fgColor rgb="FFFFCC99"/>
        <bgColor rgb="FFE7E6E6"/>
      </patternFill>
    </fill>
    <fill>
      <patternFill patternType="solid">
        <fgColor rgb="FFCCFFFF"/>
        <bgColor rgb="FFCCFFFF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 style="medium">
        <color indexed="64"/>
      </left>
      <right style="medium">
        <color indexed="64"/>
      </right>
      <top style="thin">
        <color theme="4" tint="0.3999755851924192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 diagonalDown="1"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thin">
        <color auto="1"/>
      </diagonal>
    </border>
  </borders>
  <cellStyleXfs count="39">
    <xf numFmtId="0" fontId="0" fillId="0" borderId="0"/>
    <xf numFmtId="9" fontId="6" fillId="0" borderId="0" applyFont="0" applyFill="0" applyBorder="0" applyAlignment="0" applyProtection="0"/>
    <xf numFmtId="0" fontId="1" fillId="0" borderId="0"/>
    <xf numFmtId="0" fontId="9" fillId="0" borderId="0"/>
    <xf numFmtId="0" fontId="10" fillId="0" borderId="0"/>
    <xf numFmtId="0" fontId="11" fillId="0" borderId="0"/>
    <xf numFmtId="0" fontId="12" fillId="0" borderId="0"/>
    <xf numFmtId="0" fontId="14" fillId="4" borderId="7"/>
    <xf numFmtId="4" fontId="13" fillId="4" borderId="10"/>
    <xf numFmtId="0" fontId="13" fillId="4" borderId="12"/>
    <xf numFmtId="4" fontId="13" fillId="4" borderId="1"/>
    <xf numFmtId="4" fontId="13" fillId="0" borderId="1"/>
    <xf numFmtId="4" fontId="13" fillId="5" borderId="1"/>
    <xf numFmtId="0" fontId="13" fillId="4" borderId="12"/>
    <xf numFmtId="4" fontId="13" fillId="5" borderId="13"/>
    <xf numFmtId="0" fontId="12" fillId="0" borderId="17"/>
    <xf numFmtId="4" fontId="13" fillId="7" borderId="1"/>
    <xf numFmtId="4" fontId="13" fillId="7" borderId="1"/>
    <xf numFmtId="0" fontId="13" fillId="0" borderId="18"/>
    <xf numFmtId="4" fontId="13" fillId="7" borderId="14"/>
    <xf numFmtId="4" fontId="13" fillId="0" borderId="13"/>
    <xf numFmtId="0" fontId="13" fillId="6" borderId="16"/>
    <xf numFmtId="0" fontId="15" fillId="0" borderId="17"/>
    <xf numFmtId="4" fontId="13" fillId="4" borderId="12"/>
    <xf numFmtId="4" fontId="13" fillId="5" borderId="1"/>
    <xf numFmtId="4" fontId="13" fillId="4" borderId="1"/>
    <xf numFmtId="4" fontId="11" fillId="6" borderId="0"/>
    <xf numFmtId="4" fontId="17" fillId="7" borderId="21"/>
    <xf numFmtId="0" fontId="14" fillId="7" borderId="9"/>
    <xf numFmtId="4" fontId="13" fillId="7" borderId="19"/>
    <xf numFmtId="4" fontId="13" fillId="7" borderId="11"/>
    <xf numFmtId="0" fontId="16" fillId="7" borderId="20"/>
    <xf numFmtId="0" fontId="14" fillId="7" borderId="15"/>
    <xf numFmtId="4" fontId="13" fillId="6" borderId="8"/>
    <xf numFmtId="0" fontId="18" fillId="0" borderId="0"/>
    <xf numFmtId="2" fontId="12" fillId="0" borderId="0"/>
    <xf numFmtId="4" fontId="13" fillId="8" borderId="12"/>
    <xf numFmtId="9" fontId="6" fillId="0" borderId="0" applyFont="0" applyFill="0" applyBorder="0" applyAlignment="0" applyProtection="0"/>
    <xf numFmtId="0" fontId="6" fillId="0" borderId="0"/>
  </cellStyleXfs>
  <cellXfs count="51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3" xfId="0" applyFont="1" applyBorder="1"/>
    <xf numFmtId="0" fontId="5" fillId="0" borderId="2" xfId="0" applyFont="1" applyBorder="1"/>
    <xf numFmtId="0" fontId="0" fillId="2" borderId="1" xfId="0" applyFill="1" applyBorder="1"/>
    <xf numFmtId="164" fontId="0" fillId="2" borderId="1" xfId="0" applyNumberFormat="1" applyFill="1" applyBorder="1"/>
    <xf numFmtId="164" fontId="7" fillId="2" borderId="1" xfId="0" applyNumberFormat="1" applyFont="1" applyFill="1" applyBorder="1"/>
    <xf numFmtId="165" fontId="0" fillId="2" borderId="1" xfId="1" applyNumberFormat="1" applyFont="1" applyFill="1" applyBorder="1" applyAlignment="1">
      <alignment horizontal="center"/>
    </xf>
    <xf numFmtId="166" fontId="0" fillId="2" borderId="1" xfId="0" applyNumberFormat="1" applyFill="1" applyBorder="1"/>
    <xf numFmtId="167" fontId="0" fillId="2" borderId="1" xfId="0" applyNumberFormat="1" applyFill="1" applyBorder="1"/>
    <xf numFmtId="168" fontId="8" fillId="2" borderId="1" xfId="0" applyNumberFormat="1" applyFont="1" applyFill="1" applyBorder="1" applyAlignment="1">
      <alignment horizontal="center"/>
    </xf>
    <xf numFmtId="169" fontId="0" fillId="2" borderId="1" xfId="0" applyNumberFormat="1" applyFill="1" applyBorder="1"/>
    <xf numFmtId="0" fontId="0" fillId="0" borderId="1" xfId="0" applyBorder="1"/>
    <xf numFmtId="164" fontId="0" fillId="0" borderId="1" xfId="0" applyNumberFormat="1" applyBorder="1"/>
    <xf numFmtId="164" fontId="7" fillId="0" borderId="1" xfId="0" applyNumberFormat="1" applyFont="1" applyBorder="1"/>
    <xf numFmtId="165" fontId="0" fillId="0" borderId="1" xfId="1" applyNumberFormat="1" applyFont="1" applyBorder="1" applyAlignment="1">
      <alignment horizontal="center"/>
    </xf>
    <xf numFmtId="166" fontId="0" fillId="0" borderId="1" xfId="0" applyNumberFormat="1" applyBorder="1"/>
    <xf numFmtId="167" fontId="0" fillId="0" borderId="1" xfId="0" applyNumberFormat="1" applyBorder="1"/>
    <xf numFmtId="170" fontId="8" fillId="0" borderId="1" xfId="0" applyNumberFormat="1" applyFont="1" applyBorder="1" applyAlignment="1">
      <alignment horizontal="center"/>
    </xf>
    <xf numFmtId="169" fontId="0" fillId="0" borderId="1" xfId="0" applyNumberFormat="1" applyBorder="1"/>
    <xf numFmtId="170" fontId="8" fillId="2" borderId="1" xfId="0" applyNumberFormat="1" applyFont="1" applyFill="1" applyBorder="1" applyAlignment="1">
      <alignment horizontal="center"/>
    </xf>
    <xf numFmtId="0" fontId="7" fillId="2" borderId="1" xfId="0" applyFont="1" applyFill="1" applyBorder="1"/>
    <xf numFmtId="0" fontId="7" fillId="0" borderId="1" xfId="0" applyFont="1" applyBorder="1"/>
    <xf numFmtId="0" fontId="7" fillId="2" borderId="5" xfId="0" applyFont="1" applyFill="1" applyBorder="1"/>
    <xf numFmtId="164" fontId="7" fillId="2" borderId="5" xfId="0" applyNumberFormat="1" applyFont="1" applyFill="1" applyBorder="1"/>
    <xf numFmtId="164" fontId="0" fillId="2" borderId="5" xfId="0" applyNumberFormat="1" applyFill="1" applyBorder="1"/>
    <xf numFmtId="165" fontId="0" fillId="2" borderId="5" xfId="1" applyNumberFormat="1" applyFont="1" applyFill="1" applyBorder="1" applyAlignment="1">
      <alignment horizontal="center"/>
    </xf>
    <xf numFmtId="165" fontId="7" fillId="0" borderId="1" xfId="1" applyNumberFormat="1" applyFont="1" applyBorder="1" applyAlignment="1">
      <alignment horizontal="center"/>
    </xf>
    <xf numFmtId="166" fontId="7" fillId="0" borderId="1" xfId="0" applyNumberFormat="1" applyFont="1" applyBorder="1"/>
    <xf numFmtId="167" fontId="7" fillId="0" borderId="1" xfId="0" applyNumberFormat="1" applyFont="1" applyBorder="1"/>
    <xf numFmtId="170" fontId="7" fillId="0" borderId="1" xfId="0" applyNumberFormat="1" applyFont="1" applyBorder="1" applyAlignment="1">
      <alignment horizontal="center"/>
    </xf>
    <xf numFmtId="169" fontId="7" fillId="0" borderId="1" xfId="0" applyNumberFormat="1" applyFont="1" applyBorder="1"/>
    <xf numFmtId="165" fontId="7" fillId="2" borderId="1" xfId="1" applyNumberFormat="1" applyFont="1" applyFill="1" applyBorder="1" applyAlignment="1">
      <alignment horizontal="center"/>
    </xf>
    <xf numFmtId="166" fontId="7" fillId="2" borderId="1" xfId="0" applyNumberFormat="1" applyFont="1" applyFill="1" applyBorder="1"/>
    <xf numFmtId="167" fontId="7" fillId="2" borderId="1" xfId="0" applyNumberFormat="1" applyFont="1" applyFill="1" applyBorder="1"/>
    <xf numFmtId="170" fontId="7" fillId="2" borderId="1" xfId="0" applyNumberFormat="1" applyFont="1" applyFill="1" applyBorder="1" applyAlignment="1">
      <alignment horizontal="center"/>
    </xf>
    <xf numFmtId="169" fontId="7" fillId="2" borderId="1" xfId="0" applyNumberFormat="1" applyFont="1" applyFill="1" applyBorder="1"/>
    <xf numFmtId="0" fontId="3" fillId="0" borderId="1" xfId="0" applyFont="1" applyBorder="1"/>
    <xf numFmtId="0" fontId="3" fillId="0" borderId="1" xfId="0" applyFont="1" applyBorder="1" applyAlignment="1">
      <alignment vertical="center" wrapText="1"/>
    </xf>
    <xf numFmtId="10" fontId="0" fillId="3" borderId="6" xfId="0" applyNumberFormat="1" applyFill="1" applyBorder="1"/>
    <xf numFmtId="164" fontId="3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165" fontId="7" fillId="0" borderId="1" xfId="1" applyNumberFormat="1" applyFont="1" applyFill="1" applyBorder="1" applyAlignment="1">
      <alignment horizontal="center"/>
    </xf>
    <xf numFmtId="4" fontId="3" fillId="0" borderId="0" xfId="0" applyNumberFormat="1" applyFo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0" fontId="7" fillId="0" borderId="0" xfId="2" applyNumberFormat="1" applyFont="1"/>
    <xf numFmtId="164" fontId="7" fillId="0" borderId="1" xfId="0" applyNumberFormat="1" applyFont="1" applyBorder="1" applyAlignment="1">
      <alignment horizontal="center" vertical="center" wrapText="1"/>
    </xf>
  </cellXfs>
  <cellStyles count="39">
    <cellStyle name="2x indented GHG Textfiels" xfId="9" xr:uid="{00000000-0005-0000-0000-000000000000}"/>
    <cellStyle name="5x indented GHG Textfiels" xfId="13" xr:uid="{00000000-0005-0000-0000-000001000000}"/>
    <cellStyle name="AggblueCels" xfId="36" xr:uid="{00000000-0005-0000-0000-000002000000}"/>
    <cellStyle name="AggBoldCells" xfId="8" xr:uid="{00000000-0005-0000-0000-000003000000}"/>
    <cellStyle name="AggCels" xfId="10" xr:uid="{00000000-0005-0000-0000-000004000000}"/>
    <cellStyle name="AggGreen" xfId="25" xr:uid="{00000000-0005-0000-0000-000005000000}"/>
    <cellStyle name="AggGreen12" xfId="23" xr:uid="{00000000-0005-0000-0000-000006000000}"/>
    <cellStyle name="AggOrange" xfId="17" xr:uid="{00000000-0005-0000-0000-000007000000}"/>
    <cellStyle name="AggOrange9" xfId="16" xr:uid="{00000000-0005-0000-0000-000008000000}"/>
    <cellStyle name="AggOrangeLB_2x" xfId="29" xr:uid="{00000000-0005-0000-0000-000009000000}"/>
    <cellStyle name="AggOrangeLBorder" xfId="30" xr:uid="{00000000-0005-0000-0000-00000A000000}"/>
    <cellStyle name="AggOrangeRBorder" xfId="19" xr:uid="{00000000-0005-0000-0000-00000B000000}"/>
    <cellStyle name="Constants" xfId="6" xr:uid="{00000000-0005-0000-0000-00000C000000}"/>
    <cellStyle name="CustomizationCells" xfId="18" xr:uid="{00000000-0005-0000-0000-00000D000000}"/>
    <cellStyle name="DocBox_EmptyRow" xfId="15" xr:uid="{00000000-0005-0000-0000-00000E000000}"/>
    <cellStyle name="Empty_B_border" xfId="22" xr:uid="{00000000-0005-0000-0000-00000F000000}"/>
    <cellStyle name="Excel Built-in Input" xfId="32" xr:uid="{00000000-0005-0000-0000-000010000000}"/>
    <cellStyle name="Headline" xfId="5" xr:uid="{00000000-0005-0000-0000-000011000000}"/>
    <cellStyle name="Hyperlink" xfId="4" xr:uid="{00000000-0005-0000-0000-000012000000}"/>
    <cellStyle name="InputCells" xfId="11" xr:uid="{00000000-0005-0000-0000-000013000000}"/>
    <cellStyle name="InputCells12" xfId="20" xr:uid="{00000000-0005-0000-0000-000014000000}"/>
    <cellStyle name="KP_thin_border_orange" xfId="27" xr:uid="{00000000-0005-0000-0000-000015000000}"/>
    <cellStyle name="Navadno" xfId="0" builtinId="0"/>
    <cellStyle name="Navadno 2" xfId="3" xr:uid="{00000000-0005-0000-0000-000017000000}"/>
    <cellStyle name="Navadno 3" xfId="38" xr:uid="{00000000-0005-0000-0000-000018000000}"/>
    <cellStyle name="Navadno 4" xfId="2" xr:uid="{00000000-0005-0000-0000-000019000000}"/>
    <cellStyle name="Normal 2" xfId="21" xr:uid="{00000000-0005-0000-0000-00001A000000}"/>
    <cellStyle name="Normal 4 2" xfId="33" xr:uid="{00000000-0005-0000-0000-00001B000000}"/>
    <cellStyle name="Normal 6" xfId="34" xr:uid="{00000000-0005-0000-0000-00001C000000}"/>
    <cellStyle name="Normal GHG Textfiels Bold" xfId="7" xr:uid="{00000000-0005-0000-0000-00001D000000}"/>
    <cellStyle name="Normal GHG whole table" xfId="14" xr:uid="{00000000-0005-0000-0000-00001E000000}"/>
    <cellStyle name="Normal GHG-Shade" xfId="12" xr:uid="{00000000-0005-0000-0000-00001F000000}"/>
    <cellStyle name="Normal_Biomass Burning draft CRF FCCC table 4 Dec" xfId="31" xr:uid="{00000000-0005-0000-0000-000020000000}"/>
    <cellStyle name="Normál_Munka1" xfId="26" xr:uid="{00000000-0005-0000-0000-000021000000}"/>
    <cellStyle name="Normal_Table 3(II).1 Canada" xfId="28" xr:uid="{00000000-0005-0000-0000-000022000000}"/>
    <cellStyle name="Odstotek" xfId="1" builtinId="5"/>
    <cellStyle name="Odstotek 2" xfId="37" xr:uid="{00000000-0005-0000-0000-000024000000}"/>
    <cellStyle name="Shade" xfId="24" xr:uid="{00000000-0005-0000-0000-000025000000}"/>
    <cellStyle name="Обычный_2++" xfId="35" xr:uid="{00000000-0005-0000-0000-00002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41932</xdr:colOff>
      <xdr:row>5</xdr:row>
      <xdr:rowOff>123808</xdr:rowOff>
    </xdr:from>
    <xdr:to>
      <xdr:col>6</xdr:col>
      <xdr:colOff>746760</xdr:colOff>
      <xdr:row>5</xdr:row>
      <xdr:rowOff>480131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5400000">
          <a:off x="8529604" y="2578456"/>
          <a:ext cx="356323" cy="704828"/>
        </a:xfrm>
        <a:prstGeom prst="rect">
          <a:avLst/>
        </a:prstGeom>
      </xdr:spPr>
    </xdr:pic>
    <xdr:clientData/>
  </xdr:twoCellAnchor>
  <xdr:twoCellAnchor editAs="oneCell">
    <xdr:from>
      <xdr:col>7</xdr:col>
      <xdr:colOff>128594</xdr:colOff>
      <xdr:row>5</xdr:row>
      <xdr:rowOff>80956</xdr:rowOff>
    </xdr:from>
    <xdr:to>
      <xdr:col>7</xdr:col>
      <xdr:colOff>792480</xdr:colOff>
      <xdr:row>5</xdr:row>
      <xdr:rowOff>479854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5400000">
          <a:off x="9359368" y="2577362"/>
          <a:ext cx="398898" cy="663886"/>
        </a:xfrm>
        <a:prstGeom prst="rect">
          <a:avLst/>
        </a:prstGeom>
      </xdr:spPr>
    </xdr:pic>
    <xdr:clientData/>
  </xdr:twoCellAnchor>
  <xdr:twoCellAnchor editAs="oneCell">
    <xdr:from>
      <xdr:col>9</xdr:col>
      <xdr:colOff>171448</xdr:colOff>
      <xdr:row>5</xdr:row>
      <xdr:rowOff>114301</xdr:rowOff>
    </xdr:from>
    <xdr:to>
      <xdr:col>9</xdr:col>
      <xdr:colOff>523829</xdr:colOff>
      <xdr:row>5</xdr:row>
      <xdr:rowOff>480060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5400000">
          <a:off x="11084219" y="2749890"/>
          <a:ext cx="365759" cy="352381"/>
        </a:xfrm>
        <a:prstGeom prst="rect">
          <a:avLst/>
        </a:prstGeom>
      </xdr:spPr>
    </xdr:pic>
    <xdr:clientData/>
  </xdr:twoCellAnchor>
  <xdr:twoCellAnchor editAs="oneCell">
    <xdr:from>
      <xdr:col>10</xdr:col>
      <xdr:colOff>128596</xdr:colOff>
      <xdr:row>5</xdr:row>
      <xdr:rowOff>138108</xdr:rowOff>
    </xdr:from>
    <xdr:to>
      <xdr:col>10</xdr:col>
      <xdr:colOff>721951</xdr:colOff>
      <xdr:row>5</xdr:row>
      <xdr:rowOff>472444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rot="5400000">
          <a:off x="11962426" y="2637498"/>
          <a:ext cx="334336" cy="593355"/>
        </a:xfrm>
        <a:prstGeom prst="rect">
          <a:avLst/>
        </a:prstGeom>
      </xdr:spPr>
    </xdr:pic>
    <xdr:clientData/>
  </xdr:twoCellAnchor>
  <xdr:twoCellAnchor editAs="oneCell">
    <xdr:from>
      <xdr:col>11</xdr:col>
      <xdr:colOff>85738</xdr:colOff>
      <xdr:row>5</xdr:row>
      <xdr:rowOff>104763</xdr:rowOff>
    </xdr:from>
    <xdr:to>
      <xdr:col>11</xdr:col>
      <xdr:colOff>761999</xdr:colOff>
      <xdr:row>5</xdr:row>
      <xdr:rowOff>420502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 rot="5400000">
          <a:off x="12755179" y="2553402"/>
          <a:ext cx="315739" cy="676261"/>
        </a:xfrm>
        <a:prstGeom prst="rect">
          <a:avLst/>
        </a:prstGeom>
      </xdr:spPr>
    </xdr:pic>
    <xdr:clientData/>
  </xdr:twoCellAnchor>
  <xdr:twoCellAnchor editAs="oneCell">
    <xdr:from>
      <xdr:col>12</xdr:col>
      <xdr:colOff>195278</xdr:colOff>
      <xdr:row>5</xdr:row>
      <xdr:rowOff>176200</xdr:rowOff>
    </xdr:from>
    <xdr:to>
      <xdr:col>12</xdr:col>
      <xdr:colOff>856252</xdr:colOff>
      <xdr:row>5</xdr:row>
      <xdr:rowOff>472444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 rot="5400000">
          <a:off x="13651683" y="2622735"/>
          <a:ext cx="296244" cy="6609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162"/>
  <sheetViews>
    <sheetView tabSelected="1" workbookViewId="0">
      <selection activeCell="A3" sqref="A3"/>
    </sheetView>
  </sheetViews>
  <sheetFormatPr defaultColWidth="11.42578125" defaultRowHeight="15" x14ac:dyDescent="0.25"/>
  <cols>
    <col min="1" max="1" width="64" style="1" customWidth="1"/>
    <col min="2" max="7" width="11.42578125" style="1"/>
    <col min="8" max="8" width="15.140625" style="1" customWidth="1"/>
    <col min="9" max="12" width="11.42578125" style="1"/>
    <col min="13" max="13" width="13.85546875" style="1" customWidth="1"/>
    <col min="14" max="16384" width="11.42578125" style="1"/>
  </cols>
  <sheetData>
    <row r="2" spans="1:13" x14ac:dyDescent="0.25">
      <c r="A2" s="1" t="s">
        <v>117</v>
      </c>
    </row>
    <row r="4" spans="1:13" x14ac:dyDescent="0.25">
      <c r="A4" s="2" t="s">
        <v>0</v>
      </c>
      <c r="B4" s="40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10</v>
      </c>
      <c r="L4" s="2" t="s">
        <v>11</v>
      </c>
      <c r="M4" s="2" t="s">
        <v>12</v>
      </c>
    </row>
    <row r="5" spans="1:13" ht="150" x14ac:dyDescent="0.25">
      <c r="A5" s="3" t="s">
        <v>13</v>
      </c>
      <c r="B5" s="41" t="s">
        <v>14</v>
      </c>
      <c r="C5" s="3" t="s">
        <v>114</v>
      </c>
      <c r="D5" s="3" t="s">
        <v>112</v>
      </c>
      <c r="E5" s="3" t="s">
        <v>15</v>
      </c>
      <c r="F5" s="3" t="s">
        <v>16</v>
      </c>
      <c r="G5" s="3" t="s">
        <v>17</v>
      </c>
      <c r="H5" s="3" t="s">
        <v>113</v>
      </c>
      <c r="I5" s="3" t="s">
        <v>18</v>
      </c>
      <c r="J5" s="3" t="s">
        <v>19</v>
      </c>
      <c r="K5" s="3" t="s">
        <v>20</v>
      </c>
      <c r="L5" s="3" t="s">
        <v>21</v>
      </c>
      <c r="M5" s="3" t="s">
        <v>22</v>
      </c>
    </row>
    <row r="6" spans="1:13" ht="47.25" customHeight="1" x14ac:dyDescent="0.25">
      <c r="A6" s="3"/>
      <c r="B6" s="41"/>
      <c r="C6" s="3" t="s">
        <v>23</v>
      </c>
      <c r="D6" s="3" t="s">
        <v>23</v>
      </c>
      <c r="E6" s="3" t="s">
        <v>24</v>
      </c>
      <c r="F6" s="3" t="s">
        <v>24</v>
      </c>
      <c r="G6" s="3"/>
      <c r="H6" s="3"/>
      <c r="I6" s="3" t="s">
        <v>25</v>
      </c>
      <c r="J6" s="3"/>
      <c r="K6" s="3"/>
      <c r="L6" s="3"/>
      <c r="M6" s="3"/>
    </row>
    <row r="7" spans="1:13" ht="31.5" x14ac:dyDescent="0.25">
      <c r="A7" s="3"/>
      <c r="B7" s="41"/>
      <c r="C7" s="3" t="s">
        <v>26</v>
      </c>
      <c r="D7" s="3" t="s">
        <v>26</v>
      </c>
      <c r="E7" s="3" t="s">
        <v>27</v>
      </c>
      <c r="F7" s="3" t="s">
        <v>27</v>
      </c>
      <c r="G7" s="3" t="s">
        <v>27</v>
      </c>
      <c r="H7" s="3"/>
      <c r="I7" s="3" t="s">
        <v>27</v>
      </c>
      <c r="J7" s="3" t="s">
        <v>27</v>
      </c>
      <c r="K7" s="3" t="s">
        <v>27</v>
      </c>
      <c r="L7" s="3" t="s">
        <v>27</v>
      </c>
      <c r="M7" s="3" t="s">
        <v>27</v>
      </c>
    </row>
    <row r="8" spans="1:13" x14ac:dyDescent="0.25">
      <c r="A8" s="7" t="s">
        <v>32</v>
      </c>
      <c r="B8" s="7" t="s">
        <v>33</v>
      </c>
      <c r="C8" s="8">
        <v>296.06690301600003</v>
      </c>
      <c r="D8" s="9">
        <v>78.508657575000001</v>
      </c>
      <c r="E8" s="10">
        <v>0.01</v>
      </c>
      <c r="F8" s="10">
        <v>0.02</v>
      </c>
      <c r="G8" s="11">
        <f>SQRT((E8^2)+(F8^2))</f>
        <v>2.2360679774997897E-2</v>
      </c>
      <c r="H8" s="12">
        <f t="shared" ref="H8:H39" si="0">(G8*100*D8)^2/(SUM($D$8:$D$148))^2</f>
        <v>1.2923423061719853E-4</v>
      </c>
      <c r="I8" s="13">
        <f t="shared" ref="I8:I39" si="1">ABS(((0.01*D8+$D$149-(0.01*C8+$C$149))/(0.01*C8+$C$149))*100 - (($D$149-$C$149)/$C$149)*100)</f>
        <v>1.3230293589120645E-2</v>
      </c>
      <c r="J8" s="14">
        <f t="shared" ref="J8:J39" si="2">ABS((D8/SUM($C$8:$C$148)))</f>
        <v>4.9511939979191583E-3</v>
      </c>
      <c r="K8" s="14">
        <f>I8*F8</f>
        <v>2.6460587178241292E-4</v>
      </c>
      <c r="L8" s="14">
        <f>J8*E8*(SQRT(2))</f>
        <v>7.0020457017975395E-5</v>
      </c>
      <c r="M8" s="7">
        <f>K8^2+L8^2</f>
        <v>7.4919131782736883E-8</v>
      </c>
    </row>
    <row r="9" spans="1:13" x14ac:dyDescent="0.25">
      <c r="A9" s="15" t="s">
        <v>34</v>
      </c>
      <c r="B9" s="15" t="s">
        <v>33</v>
      </c>
      <c r="C9" s="16">
        <v>6318.2672946990006</v>
      </c>
      <c r="D9" s="17">
        <v>3025.1175803394599</v>
      </c>
      <c r="E9" s="18">
        <v>0.01</v>
      </c>
      <c r="F9" s="18">
        <v>2.5000000000000001E-2</v>
      </c>
      <c r="G9" s="19">
        <f t="shared" ref="G9:G72" si="3">SQRT((E9^2)+(F9^2))</f>
        <v>2.6925824035672525E-2</v>
      </c>
      <c r="H9" s="20">
        <f t="shared" si="0"/>
        <v>0.27822424980034088</v>
      </c>
      <c r="I9" s="21">
        <f t="shared" si="1"/>
        <v>0.19649416513234685</v>
      </c>
      <c r="J9" s="22">
        <f t="shared" si="2"/>
        <v>0.19078079372925083</v>
      </c>
      <c r="K9" s="22">
        <f t="shared" ref="K9:K148" si="4">I9*F9</f>
        <v>4.9123541283086717E-3</v>
      </c>
      <c r="L9" s="22">
        <f>J9*E9*(SQRT(2))</f>
        <v>2.6980478593221051E-3</v>
      </c>
      <c r="M9" s="15">
        <f t="shared" ref="M9:M148" si="5">K9^2+L9^2</f>
        <v>3.1410685333103844E-5</v>
      </c>
    </row>
    <row r="10" spans="1:13" x14ac:dyDescent="0.25">
      <c r="A10" s="7" t="s">
        <v>35</v>
      </c>
      <c r="B10" s="7" t="s">
        <v>33</v>
      </c>
      <c r="C10" s="8">
        <v>198.898347618</v>
      </c>
      <c r="D10" s="9">
        <v>273.08171085504472</v>
      </c>
      <c r="E10" s="10">
        <v>0.01</v>
      </c>
      <c r="F10" s="10">
        <v>5.0000000000000001E-3</v>
      </c>
      <c r="G10" s="11">
        <f t="shared" si="3"/>
        <v>1.1180339887498949E-2</v>
      </c>
      <c r="H10" s="12">
        <f t="shared" si="0"/>
        <v>3.9090182462706702E-4</v>
      </c>
      <c r="I10" s="23">
        <f t="shared" si="1"/>
        <v>5.0054086271598131E-3</v>
      </c>
      <c r="J10" s="14">
        <f t="shared" si="2"/>
        <v>1.7222056388307726E-2</v>
      </c>
      <c r="K10" s="14">
        <f t="shared" si="4"/>
        <v>2.5027043135799067E-5</v>
      </c>
      <c r="L10" s="14">
        <f t="shared" ref="L10:L75" si="6">J10*E10*(SQRT(2))</f>
        <v>2.4355665716298988E-4</v>
      </c>
      <c r="M10" s="7">
        <f t="shared" si="5"/>
        <v>5.9946198136531338E-8</v>
      </c>
    </row>
    <row r="11" spans="1:13" x14ac:dyDescent="0.25">
      <c r="A11" s="15" t="s">
        <v>36</v>
      </c>
      <c r="B11" s="15" t="s">
        <v>33</v>
      </c>
      <c r="C11" s="16"/>
      <c r="D11" s="17">
        <v>19.94671552897799</v>
      </c>
      <c r="E11" s="18">
        <v>7.6999999999999999E-2</v>
      </c>
      <c r="F11" s="18">
        <v>0.05</v>
      </c>
      <c r="G11" s="19">
        <f t="shared" si="3"/>
        <v>9.1809585556193424E-2</v>
      </c>
      <c r="H11" s="20">
        <f t="shared" si="0"/>
        <v>1.4063431312083465E-4</v>
      </c>
      <c r="I11" s="21">
        <f t="shared" si="1"/>
        <v>1.2579511770494101E-3</v>
      </c>
      <c r="J11" s="22">
        <f t="shared" si="2"/>
        <v>1.2579511770524205E-3</v>
      </c>
      <c r="K11" s="22">
        <f t="shared" si="4"/>
        <v>6.2897558852470503E-5</v>
      </c>
      <c r="L11" s="22">
        <f t="shared" si="6"/>
        <v>1.3698389438508634E-4</v>
      </c>
      <c r="M11" s="15">
        <f t="shared" si="5"/>
        <v>2.2720690230504478E-8</v>
      </c>
    </row>
    <row r="12" spans="1:13" x14ac:dyDescent="0.25">
      <c r="A12" s="7" t="s">
        <v>32</v>
      </c>
      <c r="B12" s="7" t="s">
        <v>37</v>
      </c>
      <c r="C12" s="8">
        <v>0.32077125864</v>
      </c>
      <c r="D12" s="9">
        <v>8.4024322200000001E-2</v>
      </c>
      <c r="E12" s="10">
        <v>0.01</v>
      </c>
      <c r="F12" s="10">
        <v>1.5</v>
      </c>
      <c r="G12" s="11">
        <f t="shared" si="3"/>
        <v>1.5000333329629714</v>
      </c>
      <c r="H12" s="12">
        <f t="shared" si="0"/>
        <v>6.6616883248116923E-7</v>
      </c>
      <c r="I12" s="23">
        <f t="shared" si="1"/>
        <v>1.4402214606246133E-5</v>
      </c>
      <c r="J12" s="14">
        <f t="shared" si="2"/>
        <v>5.2990425846784767E-6</v>
      </c>
      <c r="K12" s="14">
        <f t="shared" si="4"/>
        <v>2.16033219093692E-5</v>
      </c>
      <c r="L12" s="14">
        <f t="shared" si="6"/>
        <v>7.4939778908448815E-8</v>
      </c>
      <c r="M12" s="7">
        <f t="shared" si="5"/>
        <v>4.6670913349029416E-10</v>
      </c>
    </row>
    <row r="13" spans="1:13" x14ac:dyDescent="0.25">
      <c r="A13" s="15" t="s">
        <v>34</v>
      </c>
      <c r="B13" s="15" t="s">
        <v>37</v>
      </c>
      <c r="C13" s="16">
        <v>1.6405719808800001</v>
      </c>
      <c r="D13" s="17">
        <v>0.83567608686688</v>
      </c>
      <c r="E13" s="18">
        <v>0.01</v>
      </c>
      <c r="F13" s="18">
        <v>1.35</v>
      </c>
      <c r="G13" s="19">
        <f t="shared" si="3"/>
        <v>1.3500370365289984</v>
      </c>
      <c r="H13" s="20">
        <f t="shared" si="0"/>
        <v>5.3375231320125845E-5</v>
      </c>
      <c r="I13" s="21">
        <f t="shared" si="1"/>
        <v>4.8058873026946003E-5</v>
      </c>
      <c r="J13" s="22">
        <f t="shared" si="2"/>
        <v>5.2702396822250912E-5</v>
      </c>
      <c r="K13" s="22">
        <f t="shared" si="4"/>
        <v>6.4879478586377112E-5</v>
      </c>
      <c r="L13" s="22">
        <f t="shared" si="6"/>
        <v>7.4532444355595953E-7</v>
      </c>
      <c r="M13" s="15">
        <f t="shared" si="5"/>
        <v>4.2099022501663282E-9</v>
      </c>
    </row>
    <row r="14" spans="1:13" x14ac:dyDescent="0.25">
      <c r="A14" s="7" t="s">
        <v>35</v>
      </c>
      <c r="B14" s="7" t="s">
        <v>37</v>
      </c>
      <c r="C14" s="8">
        <v>9.9956093999999995E-2</v>
      </c>
      <c r="D14" s="9">
        <v>0.13534952582003998</v>
      </c>
      <c r="E14" s="10">
        <v>0.01</v>
      </c>
      <c r="F14" s="10">
        <v>1.35</v>
      </c>
      <c r="G14" s="11">
        <f t="shared" si="3"/>
        <v>1.3500370365289984</v>
      </c>
      <c r="H14" s="12">
        <f t="shared" si="0"/>
        <v>1.40015881095572E-6</v>
      </c>
      <c r="I14" s="23">
        <f t="shared" si="1"/>
        <v>2.3967519675593962E-6</v>
      </c>
      <c r="J14" s="14">
        <f t="shared" si="2"/>
        <v>8.5358963018975804E-6</v>
      </c>
      <c r="K14" s="14">
        <f t="shared" si="4"/>
        <v>3.2356151562051852E-6</v>
      </c>
      <c r="L14" s="14">
        <f t="shared" si="6"/>
        <v>1.2071580317153905E-7</v>
      </c>
      <c r="M14" s="7">
        <f t="shared" si="5"/>
        <v>1.0483777744200055E-11</v>
      </c>
    </row>
    <row r="15" spans="1:13" x14ac:dyDescent="0.25">
      <c r="A15" s="15" t="s">
        <v>36</v>
      </c>
      <c r="B15" s="15" t="s">
        <v>37</v>
      </c>
      <c r="C15" s="16">
        <v>0</v>
      </c>
      <c r="D15" s="17">
        <v>0.1827180048456</v>
      </c>
      <c r="E15" s="18">
        <v>7.6999999999999999E-2</v>
      </c>
      <c r="F15" s="18">
        <v>1.5</v>
      </c>
      <c r="G15" s="19">
        <f t="shared" si="3"/>
        <v>1.5019750330814425</v>
      </c>
      <c r="H15" s="20">
        <f t="shared" si="0"/>
        <v>3.158352288962236E-6</v>
      </c>
      <c r="I15" s="21">
        <f t="shared" si="1"/>
        <v>1.1523216893127852E-5</v>
      </c>
      <c r="J15" s="22">
        <f t="shared" si="2"/>
        <v>1.1523216889029812E-5</v>
      </c>
      <c r="K15" s="22">
        <f t="shared" si="4"/>
        <v>1.7284825339691778E-5</v>
      </c>
      <c r="L15" s="22">
        <f t="shared" si="6"/>
        <v>1.2548142997107152E-6</v>
      </c>
      <c r="M15" s="15">
        <f t="shared" si="5"/>
        <v>3.003397459504095E-10</v>
      </c>
    </row>
    <row r="16" spans="1:13" x14ac:dyDescent="0.25">
      <c r="A16" s="7" t="s">
        <v>38</v>
      </c>
      <c r="B16" s="7" t="s">
        <v>37</v>
      </c>
      <c r="C16" s="8">
        <v>0.1328964</v>
      </c>
      <c r="D16" s="9">
        <v>2.3488400980562001</v>
      </c>
      <c r="E16" s="10">
        <v>0.1</v>
      </c>
      <c r="F16" s="10">
        <v>1.5</v>
      </c>
      <c r="G16" s="11">
        <f t="shared" si="3"/>
        <v>1.5033296378372907</v>
      </c>
      <c r="H16" s="12">
        <f t="shared" si="0"/>
        <v>5.2286286506447125E-4</v>
      </c>
      <c r="I16" s="23">
        <f t="shared" si="1"/>
        <v>1.3996866523413587E-4</v>
      </c>
      <c r="J16" s="14">
        <f t="shared" si="2"/>
        <v>1.481309623012963E-4</v>
      </c>
      <c r="K16" s="14">
        <f t="shared" si="4"/>
        <v>2.099529978512038E-4</v>
      </c>
      <c r="L16" s="14">
        <f t="shared" si="6"/>
        <v>2.094888158938709E-5</v>
      </c>
      <c r="M16" s="7">
        <f t="shared" si="5"/>
        <v>4.4519116946553747E-8</v>
      </c>
    </row>
    <row r="17" spans="1:13" x14ac:dyDescent="0.25">
      <c r="A17" s="15" t="s">
        <v>32</v>
      </c>
      <c r="B17" s="15" t="s">
        <v>39</v>
      </c>
      <c r="C17" s="16">
        <v>0.60562360014000005</v>
      </c>
      <c r="D17" s="17">
        <v>0.15601841212500001</v>
      </c>
      <c r="E17" s="18">
        <v>0.01</v>
      </c>
      <c r="F17" s="18">
        <v>1.5</v>
      </c>
      <c r="G17" s="19">
        <f t="shared" si="3"/>
        <v>1.5000333329629714</v>
      </c>
      <c r="H17" s="20">
        <f t="shared" si="0"/>
        <v>2.2968148176742904E-6</v>
      </c>
      <c r="I17" s="21">
        <f t="shared" si="1"/>
        <v>2.7357035435660038E-5</v>
      </c>
      <c r="J17" s="22">
        <f t="shared" si="2"/>
        <v>9.8393915975473562E-6</v>
      </c>
      <c r="K17" s="22">
        <f t="shared" si="4"/>
        <v>4.1035553153490056E-5</v>
      </c>
      <c r="L17" s="22">
        <f t="shared" si="6"/>
        <v>1.3915001042751347E-7</v>
      </c>
      <c r="M17" s="15">
        <f t="shared" si="5"/>
        <v>1.6839359853383097E-9</v>
      </c>
    </row>
    <row r="18" spans="1:13" x14ac:dyDescent="0.25">
      <c r="A18" s="7" t="s">
        <v>34</v>
      </c>
      <c r="B18" s="7" t="s">
        <v>39</v>
      </c>
      <c r="C18" s="8">
        <v>23.290262942849999</v>
      </c>
      <c r="D18" s="9">
        <v>11.863615876056599</v>
      </c>
      <c r="E18" s="10">
        <v>0.01</v>
      </c>
      <c r="F18" s="10">
        <v>1.5</v>
      </c>
      <c r="G18" s="11">
        <f t="shared" si="3"/>
        <v>1.5000333329629714</v>
      </c>
      <c r="H18" s="12">
        <f t="shared" si="0"/>
        <v>1.328031655657143E-2</v>
      </c>
      <c r="I18" s="23">
        <f t="shared" si="1"/>
        <v>6.822550430007901E-4</v>
      </c>
      <c r="J18" s="14">
        <f t="shared" si="2"/>
        <v>7.4818581203016919E-4</v>
      </c>
      <c r="K18" s="14">
        <f t="shared" si="4"/>
        <v>1.0233825645011851E-3</v>
      </c>
      <c r="L18" s="14">
        <f t="shared" si="6"/>
        <v>1.0580945225481926E-5</v>
      </c>
      <c r="M18" s="7">
        <f t="shared" si="5"/>
        <v>1.0474238297268869E-6</v>
      </c>
    </row>
    <row r="19" spans="1:13" x14ac:dyDescent="0.25">
      <c r="A19" s="15" t="s">
        <v>35</v>
      </c>
      <c r="B19" s="15" t="s">
        <v>39</v>
      </c>
      <c r="C19" s="16">
        <v>9.4601303250000005E-2</v>
      </c>
      <c r="D19" s="17">
        <v>0.12809865836459999</v>
      </c>
      <c r="E19" s="18">
        <v>0.01</v>
      </c>
      <c r="F19" s="18">
        <v>1.35</v>
      </c>
      <c r="G19" s="19">
        <f t="shared" si="3"/>
        <v>1.3500370365289984</v>
      </c>
      <c r="H19" s="20">
        <f t="shared" si="0"/>
        <v>1.2541601083947063E-6</v>
      </c>
      <c r="I19" s="21">
        <f t="shared" si="1"/>
        <v>2.2683545473078937E-6</v>
      </c>
      <c r="J19" s="22">
        <f t="shared" si="2"/>
        <v>8.0786161428172169E-6</v>
      </c>
      <c r="K19" s="22">
        <f t="shared" si="4"/>
        <v>3.0622786388656568E-6</v>
      </c>
      <c r="L19" s="22">
        <f t="shared" si="6"/>
        <v>1.142488851437833E-7</v>
      </c>
      <c r="M19" s="15">
        <f t="shared" si="5"/>
        <v>9.390603269809496E-12</v>
      </c>
    </row>
    <row r="20" spans="1:13" x14ac:dyDescent="0.25">
      <c r="A20" s="7" t="s">
        <v>36</v>
      </c>
      <c r="B20" s="7" t="s">
        <v>39</v>
      </c>
      <c r="C20" s="8">
        <v>0</v>
      </c>
      <c r="D20" s="9">
        <v>0.2305727204004</v>
      </c>
      <c r="E20" s="10">
        <v>7.6999999999999999E-2</v>
      </c>
      <c r="F20" s="10">
        <v>1.7</v>
      </c>
      <c r="G20" s="11">
        <f t="shared" si="3"/>
        <v>1.7017429300572986</v>
      </c>
      <c r="H20" s="12">
        <f t="shared" si="0"/>
        <v>6.4561886456134758E-6</v>
      </c>
      <c r="I20" s="23">
        <f t="shared" si="1"/>
        <v>1.4541202268958386E-5</v>
      </c>
      <c r="J20" s="14">
        <f t="shared" si="2"/>
        <v>1.4541202264728097E-5</v>
      </c>
      <c r="K20" s="14">
        <f t="shared" si="4"/>
        <v>2.4720043857229257E-5</v>
      </c>
      <c r="L20" s="14">
        <f t="shared" si="6"/>
        <v>1.5834561401111408E-6</v>
      </c>
      <c r="M20" s="7">
        <f t="shared" si="5"/>
        <v>6.1358790165099357E-10</v>
      </c>
    </row>
    <row r="21" spans="1:13" x14ac:dyDescent="0.25">
      <c r="A21" s="15" t="s">
        <v>38</v>
      </c>
      <c r="B21" s="15" t="s">
        <v>39</v>
      </c>
      <c r="C21" s="16">
        <v>0.16770259999999998</v>
      </c>
      <c r="D21" s="17">
        <v>2.9606061666008499</v>
      </c>
      <c r="E21" s="18">
        <v>0.1</v>
      </c>
      <c r="F21" s="18">
        <v>1.7</v>
      </c>
      <c r="G21" s="19">
        <f t="shared" si="3"/>
        <v>1.70293863659264</v>
      </c>
      <c r="H21" s="20">
        <f t="shared" si="0"/>
        <v>1.0659374757295698E-3</v>
      </c>
      <c r="I21" s="21">
        <f t="shared" si="1"/>
        <v>1.7641229862208618E-4</v>
      </c>
      <c r="J21" s="22">
        <f t="shared" si="2"/>
        <v>1.8671234402744879E-4</v>
      </c>
      <c r="K21" s="22">
        <f t="shared" si="4"/>
        <v>2.9990090765754648E-4</v>
      </c>
      <c r="L21" s="22">
        <f t="shared" si="6"/>
        <v>2.6405112918608924E-5</v>
      </c>
      <c r="M21" s="15">
        <f t="shared" si="5"/>
        <v>9.0637784402064707E-8</v>
      </c>
    </row>
    <row r="22" spans="1:13" x14ac:dyDescent="0.25">
      <c r="A22" s="7" t="s">
        <v>40</v>
      </c>
      <c r="B22" s="7" t="s">
        <v>33</v>
      </c>
      <c r="C22" s="8">
        <v>1568.579156686</v>
      </c>
      <c r="D22" s="9">
        <v>361.57978989271112</v>
      </c>
      <c r="E22" s="10">
        <v>0.03</v>
      </c>
      <c r="F22" s="10">
        <v>0.02</v>
      </c>
      <c r="G22" s="11">
        <f t="shared" si="3"/>
        <v>3.605551275463989E-2</v>
      </c>
      <c r="H22" s="12">
        <f t="shared" si="0"/>
        <v>7.1272846324937243E-3</v>
      </c>
      <c r="I22" s="23">
        <f t="shared" si="1"/>
        <v>7.3463723091251598E-2</v>
      </c>
      <c r="J22" s="14">
        <f t="shared" si="2"/>
        <v>2.2803239041190058E-2</v>
      </c>
      <c r="K22" s="14">
        <f t="shared" si="4"/>
        <v>1.469274461825032E-3</v>
      </c>
      <c r="L22" s="14">
        <f t="shared" si="6"/>
        <v>9.6745949754259897E-4</v>
      </c>
      <c r="M22" s="7">
        <f t="shared" si="5"/>
        <v>3.0947453235566154E-6</v>
      </c>
    </row>
    <row r="23" spans="1:13" x14ac:dyDescent="0.25">
      <c r="A23" s="15" t="s">
        <v>41</v>
      </c>
      <c r="B23" s="15" t="s">
        <v>33</v>
      </c>
      <c r="C23" s="16">
        <v>1255.6109057000001</v>
      </c>
      <c r="D23" s="17">
        <v>133.86535266868535</v>
      </c>
      <c r="E23" s="18">
        <v>0.02</v>
      </c>
      <c r="F23" s="18">
        <v>2.5000000000000001E-2</v>
      </c>
      <c r="G23" s="19">
        <f t="shared" si="3"/>
        <v>3.2015621187164243E-2</v>
      </c>
      <c r="H23" s="20">
        <f t="shared" si="0"/>
        <v>7.7025174854148347E-4</v>
      </c>
      <c r="I23" s="21">
        <f t="shared" si="1"/>
        <v>6.8620988962866392E-2</v>
      </c>
      <c r="J23" s="22">
        <f t="shared" si="2"/>
        <v>8.4422960617987139E-3</v>
      </c>
      <c r="K23" s="22">
        <f t="shared" si="4"/>
        <v>1.7155247240716598E-3</v>
      </c>
      <c r="L23" s="22">
        <f t="shared" si="6"/>
        <v>2.3878419176329423E-4</v>
      </c>
      <c r="M23" s="15">
        <f t="shared" si="5"/>
        <v>3.0000429691371943E-6</v>
      </c>
    </row>
    <row r="24" spans="1:13" x14ac:dyDescent="0.25">
      <c r="A24" s="7" t="s">
        <v>42</v>
      </c>
      <c r="B24" s="7" t="s">
        <v>33</v>
      </c>
      <c r="C24" s="8">
        <v>1252.624885404</v>
      </c>
      <c r="D24" s="9">
        <v>982.20398425468966</v>
      </c>
      <c r="E24" s="10">
        <v>0.02</v>
      </c>
      <c r="F24" s="10">
        <v>5.0000000000000001E-3</v>
      </c>
      <c r="G24" s="11">
        <f t="shared" si="3"/>
        <v>2.0615528128088305E-2</v>
      </c>
      <c r="H24" s="12">
        <f t="shared" si="0"/>
        <v>1.7193518788325125E-2</v>
      </c>
      <c r="I24" s="23">
        <f t="shared" si="1"/>
        <v>1.4979129763781796E-2</v>
      </c>
      <c r="J24" s="14">
        <f t="shared" si="2"/>
        <v>6.1943263606671121E-2</v>
      </c>
      <c r="K24" s="14">
        <f t="shared" si="4"/>
        <v>7.489564881890898E-5</v>
      </c>
      <c r="L24" s="14">
        <f t="shared" si="6"/>
        <v>1.7520200698041212E-3</v>
      </c>
      <c r="M24" s="7">
        <f t="shared" si="5"/>
        <v>3.0751836832084434E-6</v>
      </c>
    </row>
    <row r="25" spans="1:13" x14ac:dyDescent="0.25">
      <c r="A25" s="15" t="s">
        <v>43</v>
      </c>
      <c r="B25" s="15" t="s">
        <v>33</v>
      </c>
      <c r="C25" s="16">
        <v>7.4939927071780001</v>
      </c>
      <c r="D25" s="17">
        <v>103.60919269958288</v>
      </c>
      <c r="E25" s="18">
        <v>7.6999999999999999E-2</v>
      </c>
      <c r="F25" s="18">
        <v>0.05</v>
      </c>
      <c r="G25" s="19">
        <f t="shared" si="3"/>
        <v>9.1809585556193424E-2</v>
      </c>
      <c r="H25" s="20">
        <f t="shared" si="0"/>
        <v>3.7944172667372465E-3</v>
      </c>
      <c r="I25" s="21">
        <f t="shared" si="1"/>
        <v>6.0738759862735137E-3</v>
      </c>
      <c r="J25" s="22">
        <f t="shared" si="2"/>
        <v>6.5341737952067406E-3</v>
      </c>
      <c r="K25" s="22">
        <f t="shared" si="4"/>
        <v>3.0369379931367569E-4</v>
      </c>
      <c r="L25" s="22">
        <f t="shared" si="6"/>
        <v>7.1153522440648733E-4</v>
      </c>
      <c r="M25" s="15">
        <f t="shared" si="5"/>
        <v>5.9851229931276533E-7</v>
      </c>
    </row>
    <row r="26" spans="1:13" x14ac:dyDescent="0.25">
      <c r="A26" s="7" t="s">
        <v>40</v>
      </c>
      <c r="B26" s="7" t="s">
        <v>37</v>
      </c>
      <c r="C26" s="8">
        <v>1.72834782568</v>
      </c>
      <c r="D26" s="9">
        <v>0.39341288072351999</v>
      </c>
      <c r="E26" s="10">
        <v>0.03</v>
      </c>
      <c r="F26" s="10">
        <v>1.5</v>
      </c>
      <c r="G26" s="11">
        <f t="shared" si="3"/>
        <v>1.5002999700059985</v>
      </c>
      <c r="H26" s="12">
        <f t="shared" si="0"/>
        <v>1.4609178846660174E-5</v>
      </c>
      <c r="I26" s="23">
        <f t="shared" si="1"/>
        <v>8.1341472215612498E-5</v>
      </c>
      <c r="J26" s="14">
        <f t="shared" si="2"/>
        <v>2.4810811366651719E-5</v>
      </c>
      <c r="K26" s="14">
        <f t="shared" si="4"/>
        <v>1.2201220832341875E-4</v>
      </c>
      <c r="L26" s="14">
        <f t="shared" si="6"/>
        <v>1.0526335778459822E-6</v>
      </c>
      <c r="M26" s="7">
        <f t="shared" si="5"/>
        <v>1.4888087017406544E-8</v>
      </c>
    </row>
    <row r="27" spans="1:13" x14ac:dyDescent="0.25">
      <c r="A27" s="15" t="s">
        <v>41</v>
      </c>
      <c r="B27" s="15" t="s">
        <v>37</v>
      </c>
      <c r="C27" s="16">
        <v>3.3676009864000007</v>
      </c>
      <c r="D27" s="17">
        <v>0.36276070274360001</v>
      </c>
      <c r="E27" s="18">
        <v>0.02</v>
      </c>
      <c r="F27" s="18">
        <v>1.35</v>
      </c>
      <c r="G27" s="19">
        <f t="shared" si="3"/>
        <v>1.350148140020198</v>
      </c>
      <c r="H27" s="20">
        <f t="shared" si="0"/>
        <v>1.0059485490297844E-5</v>
      </c>
      <c r="I27" s="21">
        <f t="shared" si="1"/>
        <v>1.8395458729481007E-4</v>
      </c>
      <c r="J27" s="22">
        <f t="shared" si="2"/>
        <v>2.2877713994653641E-5</v>
      </c>
      <c r="K27" s="22">
        <f t="shared" si="4"/>
        <v>2.4833869284799362E-4</v>
      </c>
      <c r="L27" s="22">
        <f t="shared" si="6"/>
        <v>6.4707946814663874E-7</v>
      </c>
      <c r="M27" s="15">
        <f t="shared" si="5"/>
        <v>6.1672525077288206E-8</v>
      </c>
    </row>
    <row r="28" spans="1:13" x14ac:dyDescent="0.25">
      <c r="A28" s="24" t="s">
        <v>42</v>
      </c>
      <c r="B28" s="24" t="s">
        <v>37</v>
      </c>
      <c r="C28" s="9">
        <v>0.62950493200000002</v>
      </c>
      <c r="D28" s="9">
        <v>0.48681708896239995</v>
      </c>
      <c r="E28" s="10">
        <v>0.02</v>
      </c>
      <c r="F28" s="10">
        <v>1.35</v>
      </c>
      <c r="G28" s="11">
        <f t="shared" si="3"/>
        <v>1.350148140020198</v>
      </c>
      <c r="H28" s="12">
        <f t="shared" si="0"/>
        <v>1.8116192616741419E-5</v>
      </c>
      <c r="I28" s="23">
        <f t="shared" si="1"/>
        <v>7.9617857946523429E-6</v>
      </c>
      <c r="J28" s="14">
        <f t="shared" si="2"/>
        <v>3.0701401901471904E-5</v>
      </c>
      <c r="K28" s="14">
        <f t="shared" si="4"/>
        <v>1.0748410822780664E-5</v>
      </c>
      <c r="L28" s="14">
        <f t="shared" si="6"/>
        <v>8.6836677905857402E-7</v>
      </c>
      <c r="M28" s="7">
        <f t="shared" si="5"/>
        <v>1.1628239607824106E-10</v>
      </c>
    </row>
    <row r="29" spans="1:13" x14ac:dyDescent="0.25">
      <c r="A29" s="25" t="s">
        <v>43</v>
      </c>
      <c r="B29" s="25" t="s">
        <v>37</v>
      </c>
      <c r="C29" s="17">
        <v>7.0688080811319998E-2</v>
      </c>
      <c r="D29" s="17">
        <v>1.5235498599386801</v>
      </c>
      <c r="E29" s="18">
        <v>7.6999999999999999E-2</v>
      </c>
      <c r="F29" s="18">
        <v>1.5</v>
      </c>
      <c r="G29" s="19">
        <f t="shared" si="3"/>
        <v>1.5019750330814425</v>
      </c>
      <c r="H29" s="20">
        <f t="shared" si="0"/>
        <v>2.1958932555584881E-4</v>
      </c>
      <c r="I29" s="21">
        <f t="shared" si="1"/>
        <v>9.1742001553818397E-5</v>
      </c>
      <c r="J29" s="22">
        <f t="shared" si="2"/>
        <v>9.6083555050635019E-5</v>
      </c>
      <c r="K29" s="22">
        <f t="shared" si="4"/>
        <v>1.376130023307276E-4</v>
      </c>
      <c r="L29" s="22">
        <f t="shared" si="6"/>
        <v>1.0462965333869506E-5</v>
      </c>
      <c r="M29" s="15">
        <f t="shared" si="5"/>
        <v>1.9046812054054593E-8</v>
      </c>
    </row>
    <row r="30" spans="1:13" x14ac:dyDescent="0.25">
      <c r="A30" s="24" t="s">
        <v>44</v>
      </c>
      <c r="B30" s="24" t="s">
        <v>37</v>
      </c>
      <c r="C30" s="9">
        <v>4.4291504414640004</v>
      </c>
      <c r="D30" s="9">
        <v>3.1395291431072798</v>
      </c>
      <c r="E30" s="10">
        <v>0.1</v>
      </c>
      <c r="F30" s="10">
        <v>1.5</v>
      </c>
      <c r="G30" s="11">
        <f t="shared" si="3"/>
        <v>1.5033296378372907</v>
      </c>
      <c r="H30" s="12">
        <f t="shared" si="0"/>
        <v>9.3413561697022057E-4</v>
      </c>
      <c r="I30" s="23">
        <f t="shared" si="1"/>
        <v>7.4034937660893974E-5</v>
      </c>
      <c r="J30" s="14">
        <f t="shared" si="2"/>
        <v>1.9799622525446092E-4</v>
      </c>
      <c r="K30" s="14">
        <f t="shared" si="4"/>
        <v>1.1105240649134096E-4</v>
      </c>
      <c r="L30" s="14">
        <f t="shared" si="6"/>
        <v>2.8000894705353699E-5</v>
      </c>
      <c r="M30" s="7">
        <f t="shared" si="5"/>
        <v>1.3116687091818334E-8</v>
      </c>
    </row>
    <row r="31" spans="1:13" x14ac:dyDescent="0.25">
      <c r="A31" s="25" t="s">
        <v>40</v>
      </c>
      <c r="B31" s="25" t="s">
        <v>39</v>
      </c>
      <c r="C31" s="17">
        <v>17.37847830418</v>
      </c>
      <c r="D31" s="17">
        <v>11.344265679555049</v>
      </c>
      <c r="E31" s="18">
        <v>0.03</v>
      </c>
      <c r="F31" s="18">
        <v>1.5</v>
      </c>
      <c r="G31" s="19">
        <f t="shared" si="3"/>
        <v>1.5002999700059985</v>
      </c>
      <c r="H31" s="20">
        <f t="shared" si="0"/>
        <v>1.2147346889189366E-2</v>
      </c>
      <c r="I31" s="21">
        <f t="shared" si="1"/>
        <v>3.5192192621424923E-4</v>
      </c>
      <c r="J31" s="22">
        <f t="shared" si="2"/>
        <v>7.1543269084375569E-4</v>
      </c>
      <c r="K31" s="22">
        <f t="shared" si="4"/>
        <v>5.2788288932137384E-4</v>
      </c>
      <c r="L31" s="22">
        <f t="shared" si="6"/>
        <v>3.0353238430689508E-5</v>
      </c>
      <c r="M31" s="15">
        <f t="shared" si="5"/>
        <v>2.7958166392151215E-7</v>
      </c>
    </row>
    <row r="32" spans="1:13" x14ac:dyDescent="0.25">
      <c r="A32" s="24" t="s">
        <v>41</v>
      </c>
      <c r="B32" s="24" t="s">
        <v>39</v>
      </c>
      <c r="C32" s="9">
        <v>4.7807906674999998</v>
      </c>
      <c r="D32" s="9">
        <v>0.51499064050339993</v>
      </c>
      <c r="E32" s="10">
        <v>0.02</v>
      </c>
      <c r="F32" s="10">
        <v>1.5</v>
      </c>
      <c r="G32" s="11">
        <f t="shared" si="3"/>
        <v>1.500133327407934</v>
      </c>
      <c r="H32" s="12">
        <f t="shared" si="0"/>
        <v>2.502827084482518E-5</v>
      </c>
      <c r="I32" s="23">
        <f t="shared" si="1"/>
        <v>2.6114958201128857E-4</v>
      </c>
      <c r="J32" s="14">
        <f t="shared" si="2"/>
        <v>3.2478183260350779E-5</v>
      </c>
      <c r="K32" s="14">
        <f t="shared" si="4"/>
        <v>3.9172437301693286E-4</v>
      </c>
      <c r="L32" s="14">
        <f t="shared" si="6"/>
        <v>9.1862174496053809E-7</v>
      </c>
      <c r="M32" s="7">
        <f t="shared" si="5"/>
        <v>1.5344882828141947E-7</v>
      </c>
    </row>
    <row r="33" spans="1:13" x14ac:dyDescent="0.25">
      <c r="A33" s="25" t="s">
        <v>42</v>
      </c>
      <c r="B33" s="25" t="s">
        <v>39</v>
      </c>
      <c r="C33" s="17">
        <v>0.5957814535</v>
      </c>
      <c r="D33" s="16">
        <v>0.46073760205635</v>
      </c>
      <c r="E33" s="18">
        <v>0.02</v>
      </c>
      <c r="F33" s="18">
        <v>1.35</v>
      </c>
      <c r="G33" s="19">
        <f t="shared" si="3"/>
        <v>1.350148140020198</v>
      </c>
      <c r="H33" s="20">
        <f t="shared" si="0"/>
        <v>1.6227163603639041E-5</v>
      </c>
      <c r="I33" s="21">
        <f t="shared" si="1"/>
        <v>7.5352617288082513E-6</v>
      </c>
      <c r="J33" s="22">
        <f t="shared" si="2"/>
        <v>2.9056683942631606E-5</v>
      </c>
      <c r="K33" s="22">
        <f t="shared" si="4"/>
        <v>1.017260333389114E-5</v>
      </c>
      <c r="L33" s="22">
        <f t="shared" si="6"/>
        <v>8.2184713018516318E-7</v>
      </c>
      <c r="M33" s="15">
        <f t="shared" si="5"/>
        <v>1.0415729129408672E-10</v>
      </c>
    </row>
    <row r="34" spans="1:13" x14ac:dyDescent="0.25">
      <c r="A34" s="24" t="s">
        <v>43</v>
      </c>
      <c r="B34" s="24" t="s">
        <v>39</v>
      </c>
      <c r="C34" s="9">
        <v>8.9201625784300007E-2</v>
      </c>
      <c r="D34" s="8">
        <v>1.9225748232555999</v>
      </c>
      <c r="E34" s="10">
        <v>7.6999999999999999E-2</v>
      </c>
      <c r="F34" s="10">
        <v>1.7</v>
      </c>
      <c r="G34" s="11">
        <f t="shared" si="3"/>
        <v>1.7017429300572986</v>
      </c>
      <c r="H34" s="12">
        <f t="shared" si="0"/>
        <v>4.4887649655349192E-4</v>
      </c>
      <c r="I34" s="23">
        <f t="shared" si="1"/>
        <v>1.1576966727933069E-4</v>
      </c>
      <c r="J34" s="14">
        <f t="shared" si="2"/>
        <v>1.2124829565911237E-4</v>
      </c>
      <c r="K34" s="14">
        <f t="shared" si="4"/>
        <v>1.9680843437486217E-4</v>
      </c>
      <c r="L34" s="14">
        <f t="shared" si="6"/>
        <v>1.3203265778451949E-5</v>
      </c>
      <c r="M34" s="7">
        <f t="shared" si="5"/>
        <v>3.8907886068300869E-8</v>
      </c>
    </row>
    <row r="35" spans="1:13" x14ac:dyDescent="0.25">
      <c r="A35" s="25" t="s">
        <v>44</v>
      </c>
      <c r="B35" s="25" t="s">
        <v>39</v>
      </c>
      <c r="C35" s="17">
        <v>6.3925776722647996</v>
      </c>
      <c r="D35" s="16">
        <v>3.9602780424930497</v>
      </c>
      <c r="E35" s="18">
        <v>0.1</v>
      </c>
      <c r="F35" s="18">
        <v>1.7</v>
      </c>
      <c r="G35" s="19">
        <f t="shared" si="3"/>
        <v>1.70293863659264</v>
      </c>
      <c r="H35" s="20">
        <f t="shared" si="0"/>
        <v>1.9073122941106386E-3</v>
      </c>
      <c r="I35" s="21">
        <f t="shared" si="1"/>
        <v>1.4286413850728152E-4</v>
      </c>
      <c r="J35" s="22">
        <f t="shared" si="2"/>
        <v>2.4975723034559376E-4</v>
      </c>
      <c r="K35" s="22">
        <f t="shared" si="4"/>
        <v>2.4286903546237858E-4</v>
      </c>
      <c r="L35" s="22">
        <f t="shared" si="6"/>
        <v>3.5321006245547986E-5</v>
      </c>
      <c r="M35" s="15">
        <f t="shared" si="5"/>
        <v>6.023294186862414E-8</v>
      </c>
    </row>
    <row r="36" spans="1:13" x14ac:dyDescent="0.25">
      <c r="A36" s="24" t="s">
        <v>45</v>
      </c>
      <c r="B36" s="24" t="s">
        <v>33</v>
      </c>
      <c r="C36" s="9">
        <v>0.60899999999999999</v>
      </c>
      <c r="D36" s="8">
        <v>1.6822767158999075</v>
      </c>
      <c r="E36" s="10">
        <v>0.05</v>
      </c>
      <c r="F36" s="10">
        <v>0.02</v>
      </c>
      <c r="G36" s="11">
        <f t="shared" si="3"/>
        <v>5.385164807134505E-2</v>
      </c>
      <c r="H36" s="12">
        <f t="shared" si="0"/>
        <v>3.441639047173385E-7</v>
      </c>
      <c r="I36" s="23">
        <f t="shared" si="1"/>
        <v>6.8689919255238152E-5</v>
      </c>
      <c r="J36" s="14">
        <f t="shared" si="2"/>
        <v>1.0609375622867761E-4</v>
      </c>
      <c r="K36" s="14">
        <f t="shared" si="4"/>
        <v>1.373798385104763E-6</v>
      </c>
      <c r="L36" s="14">
        <f t="shared" si="6"/>
        <v>7.5019614470850463E-6</v>
      </c>
      <c r="M36" s="7">
        <f t="shared" si="5"/>
        <v>5.8166747556466817E-11</v>
      </c>
    </row>
    <row r="37" spans="1:13" x14ac:dyDescent="0.25">
      <c r="A37" s="25" t="s">
        <v>46</v>
      </c>
      <c r="B37" s="25" t="s">
        <v>33</v>
      </c>
      <c r="C37" s="17">
        <v>1299.8851615866638</v>
      </c>
      <c r="D37" s="16">
        <v>1260.1002969737383</v>
      </c>
      <c r="E37" s="18">
        <v>0.05</v>
      </c>
      <c r="F37" s="18">
        <v>0.04</v>
      </c>
      <c r="G37" s="19">
        <f t="shared" si="3"/>
        <v>6.4031242374328487E-2</v>
      </c>
      <c r="H37" s="20">
        <f t="shared" si="0"/>
        <v>0.27300244656741224</v>
      </c>
      <c r="I37" s="21">
        <f t="shared" si="1"/>
        <v>3.6762042379256954E-4</v>
      </c>
      <c r="J37" s="22">
        <f t="shared" si="2"/>
        <v>7.9468955652341272E-2</v>
      </c>
      <c r="K37" s="22">
        <f t="shared" si="4"/>
        <v>1.4704816951702781E-5</v>
      </c>
      <c r="L37" s="22">
        <f t="shared" si="6"/>
        <v>5.6193037435583537E-3</v>
      </c>
      <c r="M37" s="15">
        <f t="shared" si="5"/>
        <v>3.1576790794010513E-5</v>
      </c>
    </row>
    <row r="38" spans="1:13" x14ac:dyDescent="0.25">
      <c r="A38" s="24" t="s">
        <v>47</v>
      </c>
      <c r="B38" s="24" t="s">
        <v>33</v>
      </c>
      <c r="C38" s="9">
        <v>633.41593941806752</v>
      </c>
      <c r="D38" s="8">
        <v>4395.0843448296873</v>
      </c>
      <c r="E38" s="10">
        <v>0.05</v>
      </c>
      <c r="F38" s="10">
        <v>1.4999999999999999E-2</v>
      </c>
      <c r="G38" s="11">
        <f t="shared" si="3"/>
        <v>5.2201532544552752E-2</v>
      </c>
      <c r="H38" s="12">
        <f t="shared" si="0"/>
        <v>2.207361121275861</v>
      </c>
      <c r="I38" s="23">
        <f t="shared" si="1"/>
        <v>0.2381799979714585</v>
      </c>
      <c r="J38" s="14">
        <f t="shared" si="2"/>
        <v>0.27717854184018892</v>
      </c>
      <c r="K38" s="14">
        <f t="shared" si="4"/>
        <v>3.5726999695718776E-3</v>
      </c>
      <c r="L38" s="14">
        <f t="shared" si="6"/>
        <v>1.959948265345968E-2</v>
      </c>
      <c r="M38" s="7">
        <f t="shared" si="5"/>
        <v>3.9690390535584584E-4</v>
      </c>
    </row>
    <row r="39" spans="1:13" x14ac:dyDescent="0.25">
      <c r="A39" s="25" t="s">
        <v>48</v>
      </c>
      <c r="B39" s="25" t="s">
        <v>33</v>
      </c>
      <c r="C39" s="17"/>
      <c r="D39" s="16">
        <v>29.615404088979279</v>
      </c>
      <c r="E39" s="18">
        <v>0.05</v>
      </c>
      <c r="F39" s="18">
        <v>0.02</v>
      </c>
      <c r="G39" s="19">
        <f t="shared" si="3"/>
        <v>5.385164807134505E-2</v>
      </c>
      <c r="H39" s="20">
        <f t="shared" si="0"/>
        <v>1.066610311590174E-4</v>
      </c>
      <c r="I39" s="21">
        <f t="shared" si="1"/>
        <v>1.8677126255992604E-3</v>
      </c>
      <c r="J39" s="22">
        <f t="shared" si="2"/>
        <v>1.8677126255945244E-3</v>
      </c>
      <c r="K39" s="22">
        <f t="shared" si="4"/>
        <v>3.7354252511985207E-5</v>
      </c>
      <c r="L39" s="22">
        <f t="shared" si="6"/>
        <v>1.3206722628656195E-4</v>
      </c>
      <c r="M39" s="15">
        <f t="shared" si="5"/>
        <v>1.8837092439755112E-8</v>
      </c>
    </row>
    <row r="40" spans="1:13" x14ac:dyDescent="0.25">
      <c r="A40" s="24" t="s">
        <v>49</v>
      </c>
      <c r="B40" s="24" t="s">
        <v>33</v>
      </c>
      <c r="C40" s="9">
        <v>9.3785821621870005E-2</v>
      </c>
      <c r="D40" s="8">
        <v>12.428679742093559</v>
      </c>
      <c r="E40" s="10">
        <v>0.2</v>
      </c>
      <c r="F40" s="10">
        <v>0.02</v>
      </c>
      <c r="G40" s="11">
        <f t="shared" si="3"/>
        <v>0.20099751242241781</v>
      </c>
      <c r="H40" s="12">
        <f t="shared" ref="H40:H71" si="7">(G40*100*D40)^2/(SUM($D$8:$D$148))^2</f>
        <v>2.6170005532786937E-4</v>
      </c>
      <c r="I40" s="23">
        <f t="shared" ref="I40:I71" si="8">ABS(((0.01*D40+$D$149-(0.01*C40+$C$149))/(0.01*C40+$C$149))*100 - (($D$149-$C$149)/$C$149)*100)</f>
        <v>7.7806167039362606E-4</v>
      </c>
      <c r="J40" s="14">
        <f t="shared" ref="J40:J71" si="9">ABS((D40/SUM($C$8:$C$148)))</f>
        <v>7.8382189228399959E-4</v>
      </c>
      <c r="K40" s="14">
        <f t="shared" si="4"/>
        <v>1.556123340787252E-5</v>
      </c>
      <c r="L40" s="14">
        <f t="shared" si="6"/>
        <v>2.2169831011059513E-4</v>
      </c>
      <c r="M40" s="7">
        <f t="shared" si="5"/>
        <v>4.9392292691067894E-8</v>
      </c>
    </row>
    <row r="41" spans="1:13" x14ac:dyDescent="0.25">
      <c r="A41" s="25" t="s">
        <v>50</v>
      </c>
      <c r="B41" s="25" t="s">
        <v>33</v>
      </c>
      <c r="C41" s="17"/>
      <c r="D41" s="16">
        <v>11.625067491157351</v>
      </c>
      <c r="E41" s="18">
        <v>0.05</v>
      </c>
      <c r="F41" s="18">
        <v>0.02</v>
      </c>
      <c r="G41" s="19">
        <f t="shared" si="3"/>
        <v>5.385164807134505E-2</v>
      </c>
      <c r="H41" s="20">
        <f t="shared" si="7"/>
        <v>1.6434686279760172E-5</v>
      </c>
      <c r="I41" s="21">
        <f t="shared" si="8"/>
        <v>7.3314161986015591E-4</v>
      </c>
      <c r="J41" s="22">
        <f t="shared" si="9"/>
        <v>7.3314161986068576E-4</v>
      </c>
      <c r="K41" s="22">
        <f t="shared" si="4"/>
        <v>1.4662832397203118E-5</v>
      </c>
      <c r="L41" s="22">
        <f t="shared" si="6"/>
        <v>5.1840941097358102E-5</v>
      </c>
      <c r="M41" s="15">
        <f t="shared" si="5"/>
        <v>2.9024818277682218E-9</v>
      </c>
    </row>
    <row r="42" spans="1:13" x14ac:dyDescent="0.25">
      <c r="A42" s="24" t="s">
        <v>51</v>
      </c>
      <c r="B42" s="24" t="s">
        <v>33</v>
      </c>
      <c r="C42" s="9">
        <v>68.926100879999993</v>
      </c>
      <c r="D42" s="8">
        <v>21.17171862</v>
      </c>
      <c r="E42" s="10">
        <v>0.05</v>
      </c>
      <c r="F42" s="10">
        <v>1.4999999999999999E-2</v>
      </c>
      <c r="G42" s="11">
        <f t="shared" si="3"/>
        <v>5.2201532544552752E-2</v>
      </c>
      <c r="H42" s="12">
        <f t="shared" si="7"/>
        <v>5.1221369736939026E-5</v>
      </c>
      <c r="I42" s="23">
        <f t="shared" si="8"/>
        <v>2.8979987191002365E-3</v>
      </c>
      <c r="J42" s="14">
        <f t="shared" si="9"/>
        <v>1.3352067070671382E-3</v>
      </c>
      <c r="K42" s="14">
        <f t="shared" si="4"/>
        <v>4.3469980786503547E-5</v>
      </c>
      <c r="L42" s="14">
        <f t="shared" si="6"/>
        <v>9.4413371685293348E-5</v>
      </c>
      <c r="M42" s="7">
        <f t="shared" si="5"/>
        <v>1.0803523982564339E-8</v>
      </c>
    </row>
    <row r="43" spans="1:13" x14ac:dyDescent="0.25">
      <c r="A43" s="25" t="s">
        <v>52</v>
      </c>
      <c r="B43" s="25" t="s">
        <v>33</v>
      </c>
      <c r="C43" s="17">
        <v>3.6085279999999997E-2</v>
      </c>
      <c r="D43" s="16"/>
      <c r="E43" s="18">
        <v>0.05</v>
      </c>
      <c r="F43" s="18">
        <v>0.02</v>
      </c>
      <c r="G43" s="19">
        <f t="shared" si="3"/>
        <v>5.385164807134505E-2</v>
      </c>
      <c r="H43" s="20">
        <f t="shared" si="7"/>
        <v>0</v>
      </c>
      <c r="I43" s="21">
        <f t="shared" si="8"/>
        <v>2.2163004085307136E-6</v>
      </c>
      <c r="J43" s="22">
        <f t="shared" si="9"/>
        <v>0</v>
      </c>
      <c r="K43" s="22">
        <f t="shared" si="4"/>
        <v>4.4326008170614272E-8</v>
      </c>
      <c r="L43" s="22">
        <f t="shared" si="6"/>
        <v>0</v>
      </c>
      <c r="M43" s="15">
        <f t="shared" si="5"/>
        <v>1.964795000341363E-15</v>
      </c>
    </row>
    <row r="44" spans="1:13" x14ac:dyDescent="0.25">
      <c r="A44" s="24" t="s">
        <v>53</v>
      </c>
      <c r="B44" s="24" t="s">
        <v>33</v>
      </c>
      <c r="C44" s="9">
        <v>7.3909723966199999E-3</v>
      </c>
      <c r="D44" s="8">
        <v>0.50166449967379001</v>
      </c>
      <c r="E44" s="10">
        <v>0.01</v>
      </c>
      <c r="F44" s="10">
        <v>5.0000000000000001E-3</v>
      </c>
      <c r="G44" s="11">
        <f t="shared" si="3"/>
        <v>1.1180339887498949E-2</v>
      </c>
      <c r="H44" s="12">
        <f t="shared" si="7"/>
        <v>1.3191956361106933E-9</v>
      </c>
      <c r="I44" s="23">
        <f t="shared" si="8"/>
        <v>3.1183820562663556E-5</v>
      </c>
      <c r="J44" s="14">
        <f t="shared" si="9"/>
        <v>3.1637762464364576E-5</v>
      </c>
      <c r="K44" s="14">
        <f t="shared" si="4"/>
        <v>1.5591910281331779E-7</v>
      </c>
      <c r="L44" s="14">
        <f t="shared" si="6"/>
        <v>4.4742552760242821E-7</v>
      </c>
      <c r="M44" s="7">
        <f t="shared" si="5"/>
        <v>2.2450036937242121E-13</v>
      </c>
    </row>
    <row r="45" spans="1:13" x14ac:dyDescent="0.25">
      <c r="A45" s="25" t="s">
        <v>45</v>
      </c>
      <c r="B45" s="25" t="s">
        <v>37</v>
      </c>
      <c r="C45" s="17">
        <v>1.2320000000000001E-4</v>
      </c>
      <c r="D45" s="16">
        <v>3.3604658493145034E-4</v>
      </c>
      <c r="E45" s="18">
        <v>0.05</v>
      </c>
      <c r="F45" s="18">
        <v>1.5</v>
      </c>
      <c r="G45" s="19">
        <f t="shared" si="3"/>
        <v>1.5008331019803633</v>
      </c>
      <c r="H45" s="20">
        <f t="shared" si="7"/>
        <v>1.0666850950414959E-11</v>
      </c>
      <c r="I45" s="21">
        <f t="shared" si="8"/>
        <v>1.362623081035963E-8</v>
      </c>
      <c r="J45" s="22">
        <f t="shared" si="9"/>
        <v>2.1192972669853061E-8</v>
      </c>
      <c r="K45" s="22">
        <f t="shared" si="4"/>
        <v>2.0439346215539445E-8</v>
      </c>
      <c r="L45" s="22">
        <f t="shared" si="6"/>
        <v>1.4985694688354273E-9</v>
      </c>
      <c r="M45" s="15">
        <f t="shared" si="5"/>
        <v>4.2001258417161231E-16</v>
      </c>
    </row>
    <row r="46" spans="1:13" x14ac:dyDescent="0.25">
      <c r="A46" s="24" t="s">
        <v>46</v>
      </c>
      <c r="B46" s="24" t="s">
        <v>37</v>
      </c>
      <c r="C46" s="9">
        <v>20.45212115911216</v>
      </c>
      <c r="D46" s="8">
        <v>3.9316895945891197</v>
      </c>
      <c r="E46" s="10">
        <v>0.05</v>
      </c>
      <c r="F46" s="10">
        <v>0.75</v>
      </c>
      <c r="G46" s="11">
        <f t="shared" si="3"/>
        <v>0.75166481891864534</v>
      </c>
      <c r="H46" s="12">
        <f t="shared" si="7"/>
        <v>3.6625144649743744E-4</v>
      </c>
      <c r="I46" s="23">
        <f t="shared" si="8"/>
        <v>1.008169438617923E-3</v>
      </c>
      <c r="J46" s="14">
        <f t="shared" si="9"/>
        <v>2.4795428330708986E-4</v>
      </c>
      <c r="K46" s="14">
        <f t="shared" si="4"/>
        <v>7.5612707896344222E-4</v>
      </c>
      <c r="L46" s="14">
        <f t="shared" si="6"/>
        <v>1.7533015515069362E-5</v>
      </c>
      <c r="M46" s="7">
        <f t="shared" si="5"/>
        <v>5.7203556617483929E-7</v>
      </c>
    </row>
    <row r="47" spans="1:13" x14ac:dyDescent="0.25">
      <c r="A47" s="25" t="s">
        <v>47</v>
      </c>
      <c r="B47" s="25" t="s">
        <v>37</v>
      </c>
      <c r="C47" s="17">
        <v>1.6952194016674</v>
      </c>
      <c r="D47" s="16">
        <v>0.41947397816352</v>
      </c>
      <c r="E47" s="18">
        <v>0.05</v>
      </c>
      <c r="F47" s="18">
        <v>0.75</v>
      </c>
      <c r="G47" s="19">
        <f t="shared" si="3"/>
        <v>0.75166481891864534</v>
      </c>
      <c r="H47" s="20">
        <f t="shared" si="7"/>
        <v>4.1689909455775095E-6</v>
      </c>
      <c r="I47" s="21">
        <f t="shared" si="8"/>
        <v>7.7663224554935795E-5</v>
      </c>
      <c r="J47" s="22">
        <f t="shared" si="9"/>
        <v>2.6454369583156028E-5</v>
      </c>
      <c r="K47" s="22">
        <f t="shared" si="4"/>
        <v>5.8247418416201846E-5</v>
      </c>
      <c r="L47" s="22">
        <f t="shared" si="6"/>
        <v>1.870606412426477E-6</v>
      </c>
      <c r="M47" s="15">
        <f t="shared" si="5"/>
        <v>3.3962609205023009E-9</v>
      </c>
    </row>
    <row r="48" spans="1:13" x14ac:dyDescent="0.25">
      <c r="A48" s="24" t="s">
        <v>48</v>
      </c>
      <c r="B48" s="24" t="s">
        <v>37</v>
      </c>
      <c r="C48" s="9"/>
      <c r="D48" s="8">
        <v>0.10397300862144</v>
      </c>
      <c r="E48" s="10">
        <v>0.05</v>
      </c>
      <c r="F48" s="10">
        <v>0.75</v>
      </c>
      <c r="G48" s="11">
        <f t="shared" si="3"/>
        <v>0.75166481891864534</v>
      </c>
      <c r="H48" s="12">
        <f t="shared" si="7"/>
        <v>2.5613098792628107E-7</v>
      </c>
      <c r="I48" s="23">
        <f t="shared" si="8"/>
        <v>6.5571180596357692E-6</v>
      </c>
      <c r="J48" s="14">
        <f t="shared" si="9"/>
        <v>6.5571180572064516E-6</v>
      </c>
      <c r="K48" s="14">
        <f t="shared" si="4"/>
        <v>4.9178385447268269E-6</v>
      </c>
      <c r="L48" s="14">
        <f t="shared" si="6"/>
        <v>4.6365826432914426E-7</v>
      </c>
      <c r="M48" s="7">
        <f t="shared" si="5"/>
        <v>2.4400114938081589E-11</v>
      </c>
    </row>
    <row r="49" spans="1:13" x14ac:dyDescent="0.25">
      <c r="A49" s="24" t="s">
        <v>50</v>
      </c>
      <c r="B49" s="24" t="s">
        <v>37</v>
      </c>
      <c r="C49" s="9"/>
      <c r="D49" s="8">
        <v>0.29193147864412</v>
      </c>
      <c r="E49" s="10">
        <v>0.05</v>
      </c>
      <c r="F49" s="10">
        <v>0.75</v>
      </c>
      <c r="G49" s="11">
        <f t="shared" si="3"/>
        <v>0.75166481891864534</v>
      </c>
      <c r="H49" s="12">
        <f t="shared" si="7"/>
        <v>2.019215895255506E-6</v>
      </c>
      <c r="I49" s="23">
        <f t="shared" si="8"/>
        <v>1.8410827915538164E-5</v>
      </c>
      <c r="J49" s="14">
        <f t="shared" si="9"/>
        <v>1.8410827920291716E-5</v>
      </c>
      <c r="K49" s="14">
        <f t="shared" si="4"/>
        <v>1.3808120936653623E-5</v>
      </c>
      <c r="L49" s="14">
        <f t="shared" si="6"/>
        <v>1.3018421269696896E-6</v>
      </c>
      <c r="M49" s="7">
        <f t="shared" si="5"/>
        <v>1.9235899672480508E-10</v>
      </c>
    </row>
    <row r="50" spans="1:13" x14ac:dyDescent="0.25">
      <c r="A50" s="25" t="s">
        <v>111</v>
      </c>
      <c r="B50" s="25" t="s">
        <v>37</v>
      </c>
      <c r="C50" s="17"/>
      <c r="D50" s="16">
        <v>0.12275546147367999</v>
      </c>
      <c r="E50" s="18">
        <v>0.05</v>
      </c>
      <c r="F50" s="18">
        <v>0.75</v>
      </c>
      <c r="G50" s="19">
        <f t="shared" si="3"/>
        <v>0.75166481891864534</v>
      </c>
      <c r="H50" s="20">
        <f t="shared" si="7"/>
        <v>3.5702822345436708E-7</v>
      </c>
      <c r="I50" s="21">
        <f t="shared" si="8"/>
        <v>7.7416443300393212E-6</v>
      </c>
      <c r="J50" s="22">
        <f t="shared" si="9"/>
        <v>7.7416443336794741E-6</v>
      </c>
      <c r="K50" s="22">
        <f t="shared" si="4"/>
        <v>5.8062332475294909E-6</v>
      </c>
      <c r="L50" s="22">
        <f t="shared" si="6"/>
        <v>5.4741692058791679E-7</v>
      </c>
      <c r="M50" s="15">
        <f t="shared" si="5"/>
        <v>3.4012009809662818E-11</v>
      </c>
    </row>
    <row r="51" spans="1:13" x14ac:dyDescent="0.25">
      <c r="A51" s="24" t="s">
        <v>51</v>
      </c>
      <c r="B51" s="24" t="s">
        <v>37</v>
      </c>
      <c r="C51" s="9">
        <v>0.10808654415999999</v>
      </c>
      <c r="D51" s="8">
        <v>3.3200454839999997E-2</v>
      </c>
      <c r="E51" s="10">
        <v>0.05</v>
      </c>
      <c r="F51" s="10">
        <v>1.5</v>
      </c>
      <c r="G51" s="11">
        <f t="shared" si="3"/>
        <v>1.5008331019803633</v>
      </c>
      <c r="H51" s="12">
        <f t="shared" si="7"/>
        <v>1.0411788108924125E-7</v>
      </c>
      <c r="I51" s="23">
        <f t="shared" si="8"/>
        <v>4.5446972509743944E-6</v>
      </c>
      <c r="J51" s="14">
        <f t="shared" si="9"/>
        <v>2.0938059293009639E-6</v>
      </c>
      <c r="K51" s="14">
        <f t="shared" si="4"/>
        <v>6.8170458764615915E-6</v>
      </c>
      <c r="L51" s="14">
        <f t="shared" si="6"/>
        <v>1.4805443710973127E-7</v>
      </c>
      <c r="M51" s="7">
        <f t="shared" si="5"/>
        <v>4.6494034598129869E-11</v>
      </c>
    </row>
    <row r="52" spans="1:13" x14ac:dyDescent="0.25">
      <c r="A52" s="25" t="s">
        <v>52</v>
      </c>
      <c r="B52" s="25" t="s">
        <v>37</v>
      </c>
      <c r="C52" s="17">
        <v>2.000768E-5</v>
      </c>
      <c r="D52" s="16"/>
      <c r="E52" s="18">
        <v>0.05</v>
      </c>
      <c r="F52" s="18">
        <v>1.5</v>
      </c>
      <c r="G52" s="19">
        <f t="shared" si="3"/>
        <v>1.5008331019803633</v>
      </c>
      <c r="H52" s="20">
        <f t="shared" si="7"/>
        <v>0</v>
      </c>
      <c r="I52" s="21">
        <f t="shared" si="8"/>
        <v>1.2288352557732196E-9</v>
      </c>
      <c r="J52" s="22">
        <f t="shared" si="9"/>
        <v>0</v>
      </c>
      <c r="K52" s="22">
        <f t="shared" si="4"/>
        <v>1.8432528836598294E-9</v>
      </c>
      <c r="L52" s="22">
        <f t="shared" si="6"/>
        <v>0</v>
      </c>
      <c r="M52" s="15">
        <f t="shared" si="5"/>
        <v>3.3975811931202767E-18</v>
      </c>
    </row>
    <row r="53" spans="1:13" x14ac:dyDescent="0.25">
      <c r="A53" s="24" t="s">
        <v>53</v>
      </c>
      <c r="B53" s="24" t="s">
        <v>37</v>
      </c>
      <c r="C53" s="9">
        <v>1.1590161800000001E-5</v>
      </c>
      <c r="D53" s="8">
        <v>3.9240148808000004E-4</v>
      </c>
      <c r="E53" s="10">
        <v>0.01</v>
      </c>
      <c r="F53" s="10">
        <v>1.35</v>
      </c>
      <c r="G53" s="11">
        <f t="shared" si="3"/>
        <v>1.3500370365289984</v>
      </c>
      <c r="H53" s="12">
        <f t="shared" si="7"/>
        <v>1.1768608395126063E-11</v>
      </c>
      <c r="I53" s="23">
        <f t="shared" si="8"/>
        <v>2.4035173407099819E-8</v>
      </c>
      <c r="J53" s="14">
        <f t="shared" si="9"/>
        <v>2.4747027303329128E-8</v>
      </c>
      <c r="K53" s="14">
        <f t="shared" si="4"/>
        <v>3.2447484099584758E-8</v>
      </c>
      <c r="L53" s="14">
        <f t="shared" si="6"/>
        <v>3.4997581640785337E-10</v>
      </c>
      <c r="M53" s="7">
        <f t="shared" si="5"/>
        <v>1.0529617074648761E-15</v>
      </c>
    </row>
    <row r="54" spans="1:13" x14ac:dyDescent="0.25">
      <c r="A54" s="25" t="s">
        <v>45</v>
      </c>
      <c r="B54" s="25" t="s">
        <v>39</v>
      </c>
      <c r="C54" s="17">
        <v>4.6109999999999996E-3</v>
      </c>
      <c r="D54" s="16">
        <v>1.2721763572404907E-2</v>
      </c>
      <c r="E54" s="18">
        <v>0.05</v>
      </c>
      <c r="F54" s="18">
        <v>1.5</v>
      </c>
      <c r="G54" s="19">
        <f t="shared" si="3"/>
        <v>1.5008331019803633</v>
      </c>
      <c r="H54" s="20">
        <f t="shared" si="7"/>
        <v>1.528733893863042E-8</v>
      </c>
      <c r="I54" s="21">
        <f t="shared" si="8"/>
        <v>5.1910510912023256E-7</v>
      </c>
      <c r="J54" s="22">
        <f t="shared" si="9"/>
        <v>8.0230539393015166E-7</v>
      </c>
      <c r="K54" s="22">
        <f t="shared" si="4"/>
        <v>7.7865766368034883E-7</v>
      </c>
      <c r="L54" s="22">
        <f t="shared" si="6"/>
        <v>5.6731558463055462E-8</v>
      </c>
      <c r="M54" s="15">
        <f t="shared" si="5"/>
        <v>6.0952622693378638E-13</v>
      </c>
    </row>
    <row r="55" spans="1:13" x14ac:dyDescent="0.25">
      <c r="A55" s="24" t="s">
        <v>46</v>
      </c>
      <c r="B55" s="24" t="s">
        <v>39</v>
      </c>
      <c r="C55" s="9">
        <v>12.827965273056099</v>
      </c>
      <c r="D55" s="8">
        <v>3.2449329561029501</v>
      </c>
      <c r="E55" s="10">
        <v>0.05</v>
      </c>
      <c r="F55" s="10">
        <v>0.75</v>
      </c>
      <c r="G55" s="11">
        <f t="shared" si="3"/>
        <v>0.75166481891864534</v>
      </c>
      <c r="H55" s="12">
        <f t="shared" si="7"/>
        <v>2.494780603307265E-4</v>
      </c>
      <c r="I55" s="23">
        <f t="shared" si="8"/>
        <v>5.8322491115614383E-4</v>
      </c>
      <c r="J55" s="14">
        <f t="shared" si="9"/>
        <v>2.0464357781890141E-4</v>
      </c>
      <c r="K55" s="14">
        <f t="shared" si="4"/>
        <v>4.3741868336710787E-4</v>
      </c>
      <c r="L55" s="14">
        <f t="shared" si="6"/>
        <v>1.4470486160202216E-5</v>
      </c>
      <c r="M55" s="7">
        <f t="shared" si="5"/>
        <v>1.9154449952832676E-7</v>
      </c>
    </row>
    <row r="56" spans="1:13" x14ac:dyDescent="0.25">
      <c r="A56" s="25" t="s">
        <v>47</v>
      </c>
      <c r="B56" s="25" t="s">
        <v>39</v>
      </c>
      <c r="C56" s="17">
        <v>6.0544168108950496</v>
      </c>
      <c r="D56" s="16">
        <v>48.368754445552447</v>
      </c>
      <c r="E56" s="18">
        <v>0.05</v>
      </c>
      <c r="F56" s="18">
        <v>0.75</v>
      </c>
      <c r="G56" s="19">
        <f t="shared" si="3"/>
        <v>0.75166481891864534</v>
      </c>
      <c r="H56" s="20">
        <f t="shared" si="7"/>
        <v>5.5430744303871481E-2</v>
      </c>
      <c r="I56" s="21">
        <f t="shared" si="8"/>
        <v>2.678540665970619E-3</v>
      </c>
      <c r="J56" s="22">
        <f t="shared" si="9"/>
        <v>3.0504035363089045E-3</v>
      </c>
      <c r="K56" s="22">
        <f t="shared" si="4"/>
        <v>2.0089054994779643E-3</v>
      </c>
      <c r="L56" s="22">
        <f t="shared" si="6"/>
        <v>2.1569610258794517E-4</v>
      </c>
      <c r="M56" s="15">
        <f t="shared" si="5"/>
        <v>4.0822261145044379E-6</v>
      </c>
    </row>
    <row r="57" spans="1:13" x14ac:dyDescent="0.25">
      <c r="A57" s="24" t="s">
        <v>48</v>
      </c>
      <c r="B57" s="24" t="s">
        <v>39</v>
      </c>
      <c r="C57" s="9"/>
      <c r="D57" s="8">
        <v>0.1199328232528</v>
      </c>
      <c r="E57" s="10">
        <v>0.05</v>
      </c>
      <c r="F57" s="10">
        <v>0.75</v>
      </c>
      <c r="G57" s="11">
        <f t="shared" si="3"/>
        <v>0.75166481891864534</v>
      </c>
      <c r="H57" s="12">
        <f t="shared" si="7"/>
        <v>3.4079798380632229E-7</v>
      </c>
      <c r="I57" s="23">
        <f t="shared" si="8"/>
        <v>7.5636330225670179E-6</v>
      </c>
      <c r="J57" s="14">
        <f t="shared" si="9"/>
        <v>7.5636330181227478E-6</v>
      </c>
      <c r="K57" s="14">
        <f t="shared" si="4"/>
        <v>5.6727247669252634E-6</v>
      </c>
      <c r="L57" s="14">
        <f t="shared" si="6"/>
        <v>5.3482961975210684E-7</v>
      </c>
      <c r="M57" s="7">
        <f t="shared" si="5"/>
        <v>3.2465849003451463E-11</v>
      </c>
    </row>
    <row r="58" spans="1:13" x14ac:dyDescent="0.25">
      <c r="A58" s="24" t="s">
        <v>50</v>
      </c>
      <c r="B58" s="24" t="s">
        <v>39</v>
      </c>
      <c r="C58" s="9"/>
      <c r="D58" s="8">
        <v>0.26715532518104995</v>
      </c>
      <c r="E58" s="10">
        <v>0.05</v>
      </c>
      <c r="F58" s="10">
        <v>0.75</v>
      </c>
      <c r="G58" s="11">
        <f t="shared" si="3"/>
        <v>0.75166481891864534</v>
      </c>
      <c r="H58" s="12">
        <f t="shared" si="7"/>
        <v>1.691019333950982E-6</v>
      </c>
      <c r="I58" s="23">
        <f t="shared" si="8"/>
        <v>1.6848305437466848E-5</v>
      </c>
      <c r="J58" s="14">
        <f t="shared" si="9"/>
        <v>1.6848305440516956E-5</v>
      </c>
      <c r="K58" s="14">
        <f t="shared" si="4"/>
        <v>1.2636229078100136E-5</v>
      </c>
      <c r="L58" s="14">
        <f t="shared" si="6"/>
        <v>1.1913551028491744E-6</v>
      </c>
      <c r="M58" s="7">
        <f t="shared" si="5"/>
        <v>1.6109361229530818E-10</v>
      </c>
    </row>
    <row r="59" spans="1:13" x14ac:dyDescent="0.25">
      <c r="A59" s="25" t="s">
        <v>111</v>
      </c>
      <c r="B59" s="25" t="s">
        <v>39</v>
      </c>
      <c r="C59" s="17"/>
      <c r="D59" s="16">
        <v>2.9347245302360498</v>
      </c>
      <c r="E59" s="18">
        <v>0.05</v>
      </c>
      <c r="F59" s="18">
        <v>0.75</v>
      </c>
      <c r="G59" s="19">
        <f t="shared" si="3"/>
        <v>0.75166481891864534</v>
      </c>
      <c r="H59" s="20">
        <f t="shared" si="7"/>
        <v>2.0405892136474453E-4</v>
      </c>
      <c r="I59" s="21">
        <f t="shared" si="8"/>
        <v>1.8508010363271765E-4</v>
      </c>
      <c r="J59" s="22">
        <f t="shared" si="9"/>
        <v>1.8508010362767752E-4</v>
      </c>
      <c r="K59" s="22">
        <f t="shared" si="4"/>
        <v>1.3881007772453824E-4</v>
      </c>
      <c r="L59" s="22">
        <f t="shared" si="6"/>
        <v>1.3087139633783972E-5</v>
      </c>
      <c r="M59" s="15">
        <f t="shared" si="5"/>
        <v>1.9439510901686504E-8</v>
      </c>
    </row>
    <row r="60" spans="1:13" x14ac:dyDescent="0.25">
      <c r="A60" s="24" t="s">
        <v>51</v>
      </c>
      <c r="B60" s="24" t="s">
        <v>39</v>
      </c>
      <c r="C60" s="9">
        <v>7.0498099672000007</v>
      </c>
      <c r="D60" s="8">
        <v>2.1654582377999998</v>
      </c>
      <c r="E60" s="10">
        <v>0.05</v>
      </c>
      <c r="F60" s="10">
        <v>1.5</v>
      </c>
      <c r="G60" s="11">
        <f t="shared" si="3"/>
        <v>1.5008331019803633</v>
      </c>
      <c r="H60" s="12">
        <f t="shared" si="7"/>
        <v>4.4293181825332673E-4</v>
      </c>
      <c r="I60" s="23">
        <f t="shared" si="8"/>
        <v>2.9642090929504761E-4</v>
      </c>
      <c r="J60" s="14">
        <f t="shared" si="9"/>
        <v>1.3656587898598971E-4</v>
      </c>
      <c r="K60" s="14">
        <f t="shared" si="4"/>
        <v>4.4463136394257141E-4</v>
      </c>
      <c r="L60" s="14">
        <f t="shared" si="6"/>
        <v>9.6566659109694771E-6</v>
      </c>
      <c r="M60" s="7">
        <f t="shared" si="5"/>
        <v>1.9779030099794746E-7</v>
      </c>
    </row>
    <row r="61" spans="1:13" x14ac:dyDescent="0.25">
      <c r="A61" s="25" t="s">
        <v>52</v>
      </c>
      <c r="B61" s="25" t="s">
        <v>39</v>
      </c>
      <c r="C61" s="17">
        <v>1.4201880000000002E-4</v>
      </c>
      <c r="D61" s="16"/>
      <c r="E61" s="18">
        <v>0.05</v>
      </c>
      <c r="F61" s="18">
        <v>1.5</v>
      </c>
      <c r="G61" s="19">
        <f t="shared" si="3"/>
        <v>1.5008331019803633</v>
      </c>
      <c r="H61" s="20">
        <f t="shared" si="7"/>
        <v>0</v>
      </c>
      <c r="I61" s="21">
        <f t="shared" si="8"/>
        <v>8.7225728861994867E-9</v>
      </c>
      <c r="J61" s="22">
        <f t="shared" si="9"/>
        <v>0</v>
      </c>
      <c r="K61" s="22">
        <f t="shared" si="4"/>
        <v>1.308385932929923E-8</v>
      </c>
      <c r="L61" s="22">
        <f t="shared" si="6"/>
        <v>0</v>
      </c>
      <c r="M61" s="15">
        <f t="shared" si="5"/>
        <v>1.711873749488905E-16</v>
      </c>
    </row>
    <row r="62" spans="1:13" x14ac:dyDescent="0.25">
      <c r="A62" s="24" t="s">
        <v>53</v>
      </c>
      <c r="B62" s="24" t="s">
        <v>39</v>
      </c>
      <c r="C62" s="9">
        <v>7.5595384264999998E-4</v>
      </c>
      <c r="D62" s="8">
        <v>5.3877036633000006E-3</v>
      </c>
      <c r="E62" s="10">
        <v>0.01</v>
      </c>
      <c r="F62" s="10">
        <v>1.35</v>
      </c>
      <c r="G62" s="11">
        <f t="shared" si="3"/>
        <v>1.3500370365289984</v>
      </c>
      <c r="H62" s="12">
        <f t="shared" si="7"/>
        <v>2.2185602189838433E-9</v>
      </c>
      <c r="I62" s="23">
        <f t="shared" si="8"/>
        <v>2.9334917339696176E-7</v>
      </c>
      <c r="J62" s="14">
        <f t="shared" si="9"/>
        <v>3.3977865453647099E-7</v>
      </c>
      <c r="K62" s="14">
        <f t="shared" si="4"/>
        <v>3.9602138408589842E-7</v>
      </c>
      <c r="L62" s="14">
        <f t="shared" si="6"/>
        <v>4.805195814503599E-9</v>
      </c>
      <c r="M62" s="7">
        <f t="shared" si="5"/>
        <v>1.568560265601264E-13</v>
      </c>
    </row>
    <row r="63" spans="1:13" x14ac:dyDescent="0.25">
      <c r="A63" s="25" t="s">
        <v>54</v>
      </c>
      <c r="B63" s="25" t="s">
        <v>33</v>
      </c>
      <c r="C63" s="17">
        <v>1002.6579521953045</v>
      </c>
      <c r="D63" s="16">
        <v>763.35092582250002</v>
      </c>
      <c r="E63" s="18">
        <v>0.05</v>
      </c>
      <c r="F63" s="18">
        <v>0.02</v>
      </c>
      <c r="G63" s="19">
        <f t="shared" si="3"/>
        <v>5.385164807134505E-2</v>
      </c>
      <c r="H63" s="20">
        <f t="shared" si="7"/>
        <v>7.0862900696575998E-2</v>
      </c>
      <c r="I63" s="21">
        <f t="shared" si="8"/>
        <v>1.3431993277683407E-2</v>
      </c>
      <c r="J63" s="22">
        <f t="shared" si="9"/>
        <v>4.814116861733124E-2</v>
      </c>
      <c r="K63" s="22">
        <f t="shared" si="4"/>
        <v>2.6863986555366817E-4</v>
      </c>
      <c r="L63" s="22">
        <f t="shared" si="6"/>
        <v>3.4040946783559936E-3</v>
      </c>
      <c r="M63" s="15">
        <f t="shared" si="5"/>
        <v>1.1660027956576289E-5</v>
      </c>
    </row>
    <row r="64" spans="1:13" x14ac:dyDescent="0.25">
      <c r="A64" s="24" t="s">
        <v>55</v>
      </c>
      <c r="B64" s="24" t="s">
        <v>33</v>
      </c>
      <c r="C64" s="9">
        <v>1316.3797147050016</v>
      </c>
      <c r="D64" s="8"/>
      <c r="E64" s="10">
        <v>0.05</v>
      </c>
      <c r="F64" s="10">
        <v>2.5000000000000001E-2</v>
      </c>
      <c r="G64" s="11">
        <f t="shared" si="3"/>
        <v>5.5901699437494748E-2</v>
      </c>
      <c r="H64" s="12">
        <f t="shared" si="7"/>
        <v>0</v>
      </c>
      <c r="I64" s="23">
        <f t="shared" si="8"/>
        <v>8.0782882105422615E-2</v>
      </c>
      <c r="J64" s="14">
        <f t="shared" si="9"/>
        <v>0</v>
      </c>
      <c r="K64" s="14">
        <f t="shared" si="4"/>
        <v>2.0195720526355655E-3</v>
      </c>
      <c r="L64" s="14">
        <f t="shared" si="6"/>
        <v>0</v>
      </c>
      <c r="M64" s="7">
        <f t="shared" si="5"/>
        <v>4.0786712757866316E-6</v>
      </c>
    </row>
    <row r="65" spans="1:13" x14ac:dyDescent="0.25">
      <c r="A65" s="25" t="s">
        <v>56</v>
      </c>
      <c r="B65" s="25" t="s">
        <v>33</v>
      </c>
      <c r="C65" s="17">
        <v>34.343342399999997</v>
      </c>
      <c r="D65" s="16">
        <v>350.38536048825131</v>
      </c>
      <c r="E65" s="18">
        <v>0.03</v>
      </c>
      <c r="F65" s="18">
        <v>5.0000000000000001E-3</v>
      </c>
      <c r="G65" s="19">
        <f t="shared" si="3"/>
        <v>3.0413812651491099E-2</v>
      </c>
      <c r="H65" s="20">
        <f t="shared" si="7"/>
        <v>4.7621831315014639E-3</v>
      </c>
      <c r="I65" s="21">
        <f t="shared" si="8"/>
        <v>1.9987509534010961E-2</v>
      </c>
      <c r="J65" s="22">
        <f t="shared" si="9"/>
        <v>2.209725586188856E-2</v>
      </c>
      <c r="K65" s="22">
        <f t="shared" si="4"/>
        <v>9.9937547670054803E-5</v>
      </c>
      <c r="L65" s="22">
        <f t="shared" si="6"/>
        <v>9.3750716793333528E-4</v>
      </c>
      <c r="M65" s="15">
        <f t="shared" si="5"/>
        <v>8.8890720336068744E-7</v>
      </c>
    </row>
    <row r="66" spans="1:13" x14ac:dyDescent="0.25">
      <c r="A66" s="24" t="s">
        <v>54</v>
      </c>
      <c r="B66" s="24" t="s">
        <v>37</v>
      </c>
      <c r="C66" s="9">
        <v>3.6233976324789605</v>
      </c>
      <c r="D66" s="8">
        <v>2.67187124344</v>
      </c>
      <c r="E66" s="10">
        <v>0.05</v>
      </c>
      <c r="F66" s="10">
        <v>1.5</v>
      </c>
      <c r="G66" s="11">
        <f t="shared" si="3"/>
        <v>1.5008331019803633</v>
      </c>
      <c r="H66" s="12">
        <f t="shared" si="7"/>
        <v>6.7432351675699982E-4</v>
      </c>
      <c r="I66" s="23">
        <f t="shared" si="8"/>
        <v>5.4040082584361215E-5</v>
      </c>
      <c r="J66" s="14">
        <f t="shared" si="9"/>
        <v>1.6850310873160954E-4</v>
      </c>
      <c r="K66" s="14">
        <f t="shared" si="4"/>
        <v>8.1060123876541823E-5</v>
      </c>
      <c r="L66" s="14">
        <f t="shared" si="6"/>
        <v>1.1914969083513526E-5</v>
      </c>
      <c r="M66" s="7">
        <f t="shared" si="5"/>
        <v>6.7127101711413895E-9</v>
      </c>
    </row>
    <row r="67" spans="1:13" x14ac:dyDescent="0.25">
      <c r="A67" s="25" t="s">
        <v>55</v>
      </c>
      <c r="B67" s="25" t="s">
        <v>37</v>
      </c>
      <c r="C67" s="17">
        <v>65.701301088136276</v>
      </c>
      <c r="D67" s="16">
        <v>0</v>
      </c>
      <c r="E67" s="18">
        <v>0.05</v>
      </c>
      <c r="F67" s="18">
        <v>1.35</v>
      </c>
      <c r="G67" s="19">
        <f t="shared" si="3"/>
        <v>1.3509256086106296</v>
      </c>
      <c r="H67" s="20">
        <f t="shared" si="7"/>
        <v>0</v>
      </c>
      <c r="I67" s="21">
        <f t="shared" si="8"/>
        <v>4.0351021342388549E-3</v>
      </c>
      <c r="J67" s="22">
        <f t="shared" si="9"/>
        <v>0</v>
      </c>
      <c r="K67" s="22">
        <f t="shared" si="4"/>
        <v>5.4473878812224541E-3</v>
      </c>
      <c r="L67" s="22">
        <f t="shared" si="6"/>
        <v>0</v>
      </c>
      <c r="M67" s="15">
        <f t="shared" si="5"/>
        <v>2.9674034728489257E-5</v>
      </c>
    </row>
    <row r="68" spans="1:13" x14ac:dyDescent="0.25">
      <c r="A68" s="24" t="s">
        <v>56</v>
      </c>
      <c r="B68" s="24" t="s">
        <v>37</v>
      </c>
      <c r="C68" s="9">
        <v>8.6295999996920003E-2</v>
      </c>
      <c r="D68" s="8">
        <v>0.86832055225972005</v>
      </c>
      <c r="E68" s="10">
        <v>0.03</v>
      </c>
      <c r="F68" s="10">
        <v>1.35</v>
      </c>
      <c r="G68" s="11">
        <f t="shared" si="3"/>
        <v>1.3503332921912279</v>
      </c>
      <c r="H68" s="12">
        <f t="shared" si="7"/>
        <v>5.7652024946930809E-5</v>
      </c>
      <c r="I68" s="23">
        <f t="shared" si="8"/>
        <v>4.9460973309489731E-5</v>
      </c>
      <c r="J68" s="14">
        <f t="shared" si="9"/>
        <v>5.4761138954784561E-5</v>
      </c>
      <c r="K68" s="14">
        <f t="shared" si="4"/>
        <v>6.6772313967811145E-5</v>
      </c>
      <c r="L68" s="14">
        <f t="shared" si="6"/>
        <v>2.3233183620256183E-6</v>
      </c>
      <c r="M68" s="7">
        <f t="shared" si="5"/>
        <v>4.4639397208272722E-9</v>
      </c>
    </row>
    <row r="69" spans="1:13" x14ac:dyDescent="0.25">
      <c r="A69" s="25" t="s">
        <v>57</v>
      </c>
      <c r="B69" s="25" t="s">
        <v>37</v>
      </c>
      <c r="C69" s="17">
        <v>147.83919276253093</v>
      </c>
      <c r="D69" s="16">
        <v>105.7172142645248</v>
      </c>
      <c r="E69" s="18">
        <v>0.2</v>
      </c>
      <c r="F69" s="18">
        <v>0.48</v>
      </c>
      <c r="G69" s="19">
        <f t="shared" si="3"/>
        <v>0.52</v>
      </c>
      <c r="H69" s="20">
        <f t="shared" si="7"/>
        <v>0.12672741115013408</v>
      </c>
      <c r="I69" s="21">
        <f t="shared" si="8"/>
        <v>2.412705539100557E-3</v>
      </c>
      <c r="J69" s="22">
        <f t="shared" si="9"/>
        <v>6.667117397125469E-3</v>
      </c>
      <c r="K69" s="22">
        <f t="shared" si="4"/>
        <v>1.1580986587682674E-3</v>
      </c>
      <c r="L69" s="22">
        <f t="shared" si="6"/>
        <v>1.8857455689896894E-3</v>
      </c>
      <c r="M69" s="15">
        <f t="shared" si="5"/>
        <v>4.8972288544051072E-6</v>
      </c>
    </row>
    <row r="70" spans="1:13" x14ac:dyDescent="0.25">
      <c r="A70" s="24" t="s">
        <v>54</v>
      </c>
      <c r="B70" s="24" t="s">
        <v>39</v>
      </c>
      <c r="C70" s="9">
        <v>17.35174016033735</v>
      </c>
      <c r="D70" s="8">
        <v>21.536969265775003</v>
      </c>
      <c r="E70" s="10">
        <v>0.05</v>
      </c>
      <c r="F70" s="10">
        <v>1.5</v>
      </c>
      <c r="G70" s="11">
        <f t="shared" si="3"/>
        <v>1.5008331019803633</v>
      </c>
      <c r="H70" s="12">
        <f t="shared" si="7"/>
        <v>4.3813346958304675E-2</v>
      </c>
      <c r="I70" s="23">
        <f t="shared" si="8"/>
        <v>2.9252198986950972E-4</v>
      </c>
      <c r="J70" s="14">
        <f t="shared" si="9"/>
        <v>1.3582414507623756E-3</v>
      </c>
      <c r="K70" s="14">
        <f t="shared" si="4"/>
        <v>4.3878298480426459E-4</v>
      </c>
      <c r="L70" s="14">
        <f t="shared" si="6"/>
        <v>9.6042174032273008E-5</v>
      </c>
      <c r="M70" s="7">
        <f t="shared" si="5"/>
        <v>2.0175460694658491E-7</v>
      </c>
    </row>
    <row r="71" spans="1:13" x14ac:dyDescent="0.25">
      <c r="A71" s="25" t="s">
        <v>55</v>
      </c>
      <c r="B71" s="25" t="s">
        <v>39</v>
      </c>
      <c r="C71" s="17">
        <v>4.9525715472749994</v>
      </c>
      <c r="D71" s="16">
        <v>0</v>
      </c>
      <c r="E71" s="18">
        <v>0.05</v>
      </c>
      <c r="F71" s="18">
        <v>1.5</v>
      </c>
      <c r="G71" s="19">
        <f t="shared" si="3"/>
        <v>1.5008331019803633</v>
      </c>
      <c r="H71" s="20">
        <f t="shared" si="7"/>
        <v>0</v>
      </c>
      <c r="I71" s="21">
        <f t="shared" si="8"/>
        <v>3.0417811077976253E-4</v>
      </c>
      <c r="J71" s="22">
        <f t="shared" si="9"/>
        <v>0</v>
      </c>
      <c r="K71" s="22">
        <f t="shared" si="4"/>
        <v>4.562671661696438E-4</v>
      </c>
      <c r="L71" s="22">
        <f t="shared" si="6"/>
        <v>0</v>
      </c>
      <c r="M71" s="15">
        <f t="shared" si="5"/>
        <v>2.0817972692447734E-7</v>
      </c>
    </row>
    <row r="72" spans="1:13" x14ac:dyDescent="0.25">
      <c r="A72" s="24" t="s">
        <v>56</v>
      </c>
      <c r="B72" s="24" t="s">
        <v>39</v>
      </c>
      <c r="C72" s="9">
        <v>1.6334600000000001E-2</v>
      </c>
      <c r="D72" s="8">
        <v>0.16436067596349999</v>
      </c>
      <c r="E72" s="10">
        <v>0.03</v>
      </c>
      <c r="F72" s="10">
        <v>1.35</v>
      </c>
      <c r="G72" s="11">
        <f t="shared" si="3"/>
        <v>1.3503332921912279</v>
      </c>
      <c r="H72" s="12">
        <f t="shared" ref="H72:H103" si="10">(G72*100*D72)^2/(SUM($D$8:$D$148))^2</f>
        <v>2.0656191081126664E-6</v>
      </c>
      <c r="I72" s="23">
        <f t="shared" ref="I72:I103" si="11">ABS(((0.01*D72+$D$149-(0.01*C72+$C$149))/(0.01*C72+$C$149))*100 - (($D$149-$C$149)/$C$149)*100)</f>
        <v>9.36225607928165E-6</v>
      </c>
      <c r="J72" s="14">
        <f t="shared" ref="J72:J103" si="12">ABS((D72/SUM($C$8:$C$148)))</f>
        <v>1.0365501302158989E-5</v>
      </c>
      <c r="K72" s="14">
        <f t="shared" si="4"/>
        <v>1.2639045707030228E-5</v>
      </c>
      <c r="L72" s="14">
        <f t="shared" si="6"/>
        <v>4.3977097566927653E-7</v>
      </c>
      <c r="M72" s="7">
        <f t="shared" si="5"/>
        <v>1.5993887489544033E-10</v>
      </c>
    </row>
    <row r="73" spans="1:13" x14ac:dyDescent="0.25">
      <c r="A73" s="25" t="s">
        <v>57</v>
      </c>
      <c r="B73" s="25" t="s">
        <v>39</v>
      </c>
      <c r="C73" s="17">
        <v>18.898643302218147</v>
      </c>
      <c r="D73" s="16">
        <v>16.761117118400001</v>
      </c>
      <c r="E73" s="18">
        <v>0.2</v>
      </c>
      <c r="F73" s="18">
        <v>1.7</v>
      </c>
      <c r="G73" s="19">
        <f t="shared" ref="G73:G141" si="13">SQRT((E73^2)+(F73^2))</f>
        <v>1.7117242768623688</v>
      </c>
      <c r="H73" s="20">
        <f t="shared" si="10"/>
        <v>3.4518029560241317E-2</v>
      </c>
      <c r="I73" s="21">
        <f t="shared" si="11"/>
        <v>1.0367378604181354E-4</v>
      </c>
      <c r="J73" s="22">
        <f t="shared" si="12"/>
        <v>1.0570495667406288E-3</v>
      </c>
      <c r="K73" s="22">
        <f t="shared" si="4"/>
        <v>1.7624543627108301E-4</v>
      </c>
      <c r="L73" s="22">
        <f t="shared" si="6"/>
        <v>2.989787666770403E-4</v>
      </c>
      <c r="M73" s="15">
        <f t="shared" si="5"/>
        <v>1.2045075673010851E-7</v>
      </c>
    </row>
    <row r="74" spans="1:13" x14ac:dyDescent="0.25">
      <c r="A74" s="24" t="s">
        <v>58</v>
      </c>
      <c r="B74" s="24" t="s">
        <v>33</v>
      </c>
      <c r="C74" s="9">
        <v>41.093052</v>
      </c>
      <c r="D74" s="8">
        <v>4.6509863400000002</v>
      </c>
      <c r="E74" s="10">
        <v>0.1</v>
      </c>
      <c r="F74" s="10">
        <v>0.03</v>
      </c>
      <c r="G74" s="11">
        <f t="shared" si="13"/>
        <v>0.1044030650891055</v>
      </c>
      <c r="H74" s="12">
        <f t="shared" si="10"/>
        <v>9.8875588279561984E-6</v>
      </c>
      <c r="I74" s="23">
        <f t="shared" si="11"/>
        <v>2.2304948871330055E-3</v>
      </c>
      <c r="J74" s="14">
        <f t="shared" si="12"/>
        <v>2.9331714950052749E-4</v>
      </c>
      <c r="K74" s="14">
        <f t="shared" si="4"/>
        <v>6.6914846613990166E-5</v>
      </c>
      <c r="L74" s="14">
        <f t="shared" si="6"/>
        <v>4.148130909002627E-5</v>
      </c>
      <c r="M74" s="7">
        <f t="shared" si="5"/>
        <v>6.1982957011961274E-9</v>
      </c>
    </row>
    <row r="75" spans="1:13" x14ac:dyDescent="0.25">
      <c r="A75" s="25" t="s">
        <v>58</v>
      </c>
      <c r="B75" s="25" t="s">
        <v>37</v>
      </c>
      <c r="C75" s="17">
        <v>8.0461920000000006E-3</v>
      </c>
      <c r="D75" s="16">
        <v>9.1068264000000005E-4</v>
      </c>
      <c r="E75" s="18">
        <v>0.1</v>
      </c>
      <c r="F75" s="18">
        <v>1.5</v>
      </c>
      <c r="G75" s="19">
        <f t="shared" si="13"/>
        <v>1.5033296378372907</v>
      </c>
      <c r="H75" s="20">
        <f t="shared" si="10"/>
        <v>7.8598636005735056E-11</v>
      </c>
      <c r="I75" s="21">
        <f t="shared" si="11"/>
        <v>4.367515673564526E-7</v>
      </c>
      <c r="J75" s="22">
        <f t="shared" si="12"/>
        <v>5.7432728573529855E-8</v>
      </c>
      <c r="K75" s="22">
        <f t="shared" si="4"/>
        <v>6.551273510346789E-7</v>
      </c>
      <c r="L75" s="22">
        <f t="shared" si="6"/>
        <v>8.1222143672778719E-9</v>
      </c>
      <c r="M75" s="15">
        <f t="shared" si="5"/>
        <v>4.2925781643994343E-13</v>
      </c>
    </row>
    <row r="76" spans="1:13" x14ac:dyDescent="0.25">
      <c r="A76" s="24" t="s">
        <v>58</v>
      </c>
      <c r="B76" s="24" t="s">
        <v>39</v>
      </c>
      <c r="C76" s="9">
        <v>0.30460584000000002</v>
      </c>
      <c r="D76" s="8">
        <v>3.4475842800000003E-2</v>
      </c>
      <c r="E76" s="10">
        <v>0.1</v>
      </c>
      <c r="F76" s="10">
        <v>1.5</v>
      </c>
      <c r="G76" s="11">
        <f t="shared" si="13"/>
        <v>1.5033296378372907</v>
      </c>
      <c r="H76" s="12">
        <f t="shared" si="10"/>
        <v>1.126446778265866E-7</v>
      </c>
      <c r="I76" s="23">
        <f t="shared" si="11"/>
        <v>1.6534163632897503E-5</v>
      </c>
      <c r="J76" s="14">
        <f t="shared" si="12"/>
        <v>2.1742390102836304E-6</v>
      </c>
      <c r="K76" s="14">
        <f t="shared" si="4"/>
        <v>2.4801245449346254E-5</v>
      </c>
      <c r="L76" s="14">
        <f t="shared" ref="L76:L147" si="14">J76*E76*(SQRT(2))</f>
        <v>3.0748382961837658E-7</v>
      </c>
      <c r="M76" s="7">
        <f t="shared" si="5"/>
        <v>6.1519632214419499E-10</v>
      </c>
    </row>
    <row r="77" spans="1:13" x14ac:dyDescent="0.25">
      <c r="A77" s="25" t="s">
        <v>59</v>
      </c>
      <c r="B77" s="25" t="s">
        <v>33</v>
      </c>
      <c r="C77" s="17">
        <v>123.1172359</v>
      </c>
      <c r="D77" s="16">
        <v>45.718757885999992</v>
      </c>
      <c r="E77" s="18">
        <v>0.1</v>
      </c>
      <c r="F77" s="18">
        <v>1.5</v>
      </c>
      <c r="G77" s="19">
        <f t="shared" si="13"/>
        <v>1.5033296378372907</v>
      </c>
      <c r="H77" s="20">
        <f t="shared" si="10"/>
        <v>0.19809327820477496</v>
      </c>
      <c r="I77" s="21">
        <f t="shared" si="11"/>
        <v>4.6780214584418722E-3</v>
      </c>
      <c r="J77" s="22">
        <f t="shared" si="12"/>
        <v>2.8832799671964374E-3</v>
      </c>
      <c r="K77" s="22">
        <f t="shared" si="4"/>
        <v>7.0170321876628083E-3</v>
      </c>
      <c r="L77" s="22">
        <f t="shared" si="14"/>
        <v>4.0775736337278544E-4</v>
      </c>
      <c r="M77" s="15">
        <f t="shared" si="5"/>
        <v>4.9405006790080622E-5</v>
      </c>
    </row>
    <row r="78" spans="1:13" x14ac:dyDescent="0.25">
      <c r="A78" s="24" t="s">
        <v>59</v>
      </c>
      <c r="B78" s="24" t="s">
        <v>37</v>
      </c>
      <c r="C78" s="9">
        <v>478.75330128519767</v>
      </c>
      <c r="D78" s="8">
        <v>180.65690747574874</v>
      </c>
      <c r="E78" s="10">
        <v>0.1</v>
      </c>
      <c r="F78" s="10">
        <v>0.3</v>
      </c>
      <c r="G78" s="11">
        <f t="shared" si="13"/>
        <v>0.31622776601683794</v>
      </c>
      <c r="H78" s="12">
        <f t="shared" si="10"/>
        <v>0.1368615952336088</v>
      </c>
      <c r="I78" s="23">
        <f t="shared" si="11"/>
        <v>1.8005596684536496E-2</v>
      </c>
      <c r="J78" s="14">
        <f t="shared" si="12"/>
        <v>1.1393232588674329E-2</v>
      </c>
      <c r="K78" s="14">
        <f t="shared" si="4"/>
        <v>5.4016790053609482E-3</v>
      </c>
      <c r="L78" s="14">
        <f t="shared" si="14"/>
        <v>1.6112464046174363E-3</v>
      </c>
      <c r="M78" s="7">
        <f t="shared" si="5"/>
        <v>3.177425105334986E-5</v>
      </c>
    </row>
    <row r="79" spans="1:13" x14ac:dyDescent="0.25">
      <c r="A79" s="25" t="s">
        <v>60</v>
      </c>
      <c r="B79" s="25" t="s">
        <v>33</v>
      </c>
      <c r="C79" s="17"/>
      <c r="D79" s="16">
        <v>40.964448480000001</v>
      </c>
      <c r="E79" s="18">
        <v>0.05</v>
      </c>
      <c r="F79" s="18">
        <v>0.02</v>
      </c>
      <c r="G79" s="19">
        <f t="shared" si="13"/>
        <v>5.385164807134505E-2</v>
      </c>
      <c r="H79" s="20">
        <f t="shared" si="10"/>
        <v>2.0407259016644365E-4</v>
      </c>
      <c r="I79" s="21">
        <f t="shared" si="11"/>
        <v>2.5834466886474061E-3</v>
      </c>
      <c r="J79" s="22">
        <f t="shared" si="12"/>
        <v>2.5834466886468679E-3</v>
      </c>
      <c r="K79" s="22">
        <f t="shared" si="4"/>
        <v>5.1668933772948125E-5</v>
      </c>
      <c r="L79" s="22">
        <f t="shared" si="14"/>
        <v>1.8267726723761318E-4</v>
      </c>
      <c r="M79" s="15">
        <f t="shared" si="5"/>
        <v>3.6040662682635641E-8</v>
      </c>
    </row>
    <row r="80" spans="1:13" x14ac:dyDescent="0.25">
      <c r="A80" s="24" t="s">
        <v>61</v>
      </c>
      <c r="B80" s="24" t="s">
        <v>33</v>
      </c>
      <c r="C80" s="9">
        <v>3.1731164443940002E-2</v>
      </c>
      <c r="D80" s="8">
        <v>5.939412751907E-2</v>
      </c>
      <c r="E80" s="10">
        <v>0.05</v>
      </c>
      <c r="F80" s="10">
        <v>1</v>
      </c>
      <c r="G80" s="11">
        <f t="shared" si="13"/>
        <v>1.0012492197250393</v>
      </c>
      <c r="H80" s="12">
        <f t="shared" si="10"/>
        <v>1.4830092161143616E-7</v>
      </c>
      <c r="I80" s="23">
        <f t="shared" si="11"/>
        <v>1.7968474366192311E-6</v>
      </c>
      <c r="J80" s="14">
        <f t="shared" si="12"/>
        <v>3.7457250801051476E-6</v>
      </c>
      <c r="K80" s="14">
        <f t="shared" si="4"/>
        <v>1.7968474366192311E-6</v>
      </c>
      <c r="L80" s="14">
        <f t="shared" si="14"/>
        <v>2.648627604602874E-7</v>
      </c>
      <c r="M80" s="7">
        <f t="shared" si="5"/>
        <v>3.2988129923637451E-12</v>
      </c>
    </row>
    <row r="81" spans="1:13" x14ac:dyDescent="0.25">
      <c r="A81" s="25" t="s">
        <v>61</v>
      </c>
      <c r="B81" s="25" t="s">
        <v>37</v>
      </c>
      <c r="C81" s="17">
        <v>0.3820346586826</v>
      </c>
      <c r="D81" s="16">
        <v>2.6237646399999998E-6</v>
      </c>
      <c r="E81" s="18">
        <v>0</v>
      </c>
      <c r="F81" s="18">
        <v>0</v>
      </c>
      <c r="G81" s="19">
        <f t="shared" si="13"/>
        <v>0</v>
      </c>
      <c r="H81" s="20">
        <f t="shared" si="10"/>
        <v>0</v>
      </c>
      <c r="I81" s="21">
        <f t="shared" si="11"/>
        <v>2.3463789485589359E-5</v>
      </c>
      <c r="J81" s="22">
        <f t="shared" si="12"/>
        <v>1.6546923790042297E-10</v>
      </c>
      <c r="K81" s="22">
        <f t="shared" si="4"/>
        <v>0</v>
      </c>
      <c r="L81" s="22">
        <f t="shared" si="14"/>
        <v>0</v>
      </c>
      <c r="M81" s="15">
        <f t="shared" si="5"/>
        <v>0</v>
      </c>
    </row>
    <row r="82" spans="1:13" x14ac:dyDescent="0.25">
      <c r="A82" s="24" t="s">
        <v>62</v>
      </c>
      <c r="B82" s="24" t="s">
        <v>33</v>
      </c>
      <c r="C82" s="9">
        <v>4.385746116E-2</v>
      </c>
      <c r="D82" s="8">
        <v>4.4205441461339999E-2</v>
      </c>
      <c r="E82" s="10">
        <v>0.02</v>
      </c>
      <c r="F82" s="10">
        <v>2</v>
      </c>
      <c r="G82" s="11">
        <f t="shared" si="13"/>
        <v>2.0000999975001248</v>
      </c>
      <c r="H82" s="12">
        <f t="shared" si="10"/>
        <v>3.278138793112276E-7</v>
      </c>
      <c r="I82" s="23">
        <f t="shared" si="11"/>
        <v>9.4186324961498258E-8</v>
      </c>
      <c r="J82" s="14">
        <f t="shared" si="12"/>
        <v>2.7878417896735166E-6</v>
      </c>
      <c r="K82" s="14">
        <f t="shared" si="4"/>
        <v>1.8837264992299652E-7</v>
      </c>
      <c r="L82" s="14">
        <f t="shared" si="14"/>
        <v>7.8852073374135376E-8</v>
      </c>
      <c r="M82" s="7">
        <f t="shared" si="5"/>
        <v>4.1701904714411829E-14</v>
      </c>
    </row>
    <row r="83" spans="1:13" x14ac:dyDescent="0.25">
      <c r="A83" s="25" t="s">
        <v>62</v>
      </c>
      <c r="B83" s="25" t="s">
        <v>37</v>
      </c>
      <c r="C83" s="17">
        <v>39.305057400000003</v>
      </c>
      <c r="D83" s="16">
        <v>35.02245295637956</v>
      </c>
      <c r="E83" s="18">
        <v>0.02</v>
      </c>
      <c r="F83" s="18">
        <v>2</v>
      </c>
      <c r="G83" s="19">
        <f t="shared" si="13"/>
        <v>2.0000999975001248</v>
      </c>
      <c r="H83" s="20">
        <f t="shared" si="10"/>
        <v>0.20576381068310468</v>
      </c>
      <c r="I83" s="21">
        <f t="shared" si="11"/>
        <v>2.0533767247066237E-4</v>
      </c>
      <c r="J83" s="22">
        <f t="shared" si="12"/>
        <v>2.2087112966411278E-3</v>
      </c>
      <c r="K83" s="22">
        <f t="shared" si="4"/>
        <v>4.1067534494132474E-4</v>
      </c>
      <c r="L83" s="22">
        <f t="shared" si="14"/>
        <v>6.2471789421530944E-5</v>
      </c>
      <c r="M83" s="15">
        <f t="shared" si="5"/>
        <v>1.7255696341620417E-7</v>
      </c>
    </row>
    <row r="84" spans="1:13" x14ac:dyDescent="0.25">
      <c r="A84" s="24" t="s">
        <v>63</v>
      </c>
      <c r="B84" s="24" t="s">
        <v>33</v>
      </c>
      <c r="C84" s="9">
        <v>0.15982143655294001</v>
      </c>
      <c r="D84" s="8">
        <v>1.552665557238E-2</v>
      </c>
      <c r="E84" s="10">
        <v>3.5000000000000003E-2</v>
      </c>
      <c r="F84" s="10">
        <v>0.5</v>
      </c>
      <c r="G84" s="11">
        <f t="shared" si="13"/>
        <v>0.50122350304031038</v>
      </c>
      <c r="H84" s="12">
        <f t="shared" si="10"/>
        <v>2.5397510453057545E-9</v>
      </c>
      <c r="I84" s="23">
        <f t="shared" si="11"/>
        <v>8.8367797954624905E-6</v>
      </c>
      <c r="J84" s="14">
        <f t="shared" si="12"/>
        <v>9.7919753377882025E-7</v>
      </c>
      <c r="K84" s="14">
        <f t="shared" si="4"/>
        <v>4.4183898977312452E-6</v>
      </c>
      <c r="L84" s="14">
        <f t="shared" si="14"/>
        <v>4.8467805137930317E-8</v>
      </c>
      <c r="M84" s="7">
        <f t="shared" si="5"/>
        <v>1.9524518416508413E-11</v>
      </c>
    </row>
    <row r="85" spans="1:13" x14ac:dyDescent="0.25">
      <c r="A85" s="25" t="s">
        <v>63</v>
      </c>
      <c r="B85" s="25" t="s">
        <v>37</v>
      </c>
      <c r="C85" s="17">
        <v>7.5260079343811599</v>
      </c>
      <c r="D85" s="16">
        <v>5.8305186302439997</v>
      </c>
      <c r="E85" s="18">
        <v>3.5000000000000003E-2</v>
      </c>
      <c r="F85" s="18">
        <v>0.5</v>
      </c>
      <c r="G85" s="19">
        <f t="shared" si="13"/>
        <v>0.50122350304031038</v>
      </c>
      <c r="H85" s="20">
        <f t="shared" si="10"/>
        <v>3.5813740642766378E-4</v>
      </c>
      <c r="I85" s="21">
        <f t="shared" si="11"/>
        <v>9.4529941514487348E-5</v>
      </c>
      <c r="J85" s="22">
        <f t="shared" si="12"/>
        <v>3.6770503710679351E-4</v>
      </c>
      <c r="K85" s="22">
        <f t="shared" si="4"/>
        <v>4.7264970757243674E-5</v>
      </c>
      <c r="L85" s="22">
        <f t="shared" si="14"/>
        <v>1.8200470765026539E-5</v>
      </c>
      <c r="M85" s="15">
        <f t="shared" si="5"/>
        <v>2.5652345967516854E-9</v>
      </c>
    </row>
    <row r="86" spans="1:13" x14ac:dyDescent="0.25">
      <c r="A86" s="24" t="s">
        <v>63</v>
      </c>
      <c r="B86" s="24" t="s">
        <v>39</v>
      </c>
      <c r="C86" s="9">
        <v>5.8472050680872471E-4</v>
      </c>
      <c r="D86" s="8">
        <v>5.5994468200000003E-5</v>
      </c>
      <c r="E86" s="10">
        <v>3.5000000000000003E-2</v>
      </c>
      <c r="F86" s="10">
        <v>0.5</v>
      </c>
      <c r="G86" s="11">
        <f t="shared" si="13"/>
        <v>0.50122350304031038</v>
      </c>
      <c r="H86" s="12">
        <f t="shared" si="10"/>
        <v>3.3031291765061231E-14</v>
      </c>
      <c r="I86" s="23">
        <f t="shared" si="11"/>
        <v>3.2381277659254692E-8</v>
      </c>
      <c r="J86" s="14">
        <f t="shared" si="12"/>
        <v>3.5313235945177882E-9</v>
      </c>
      <c r="K86" s="14">
        <f t="shared" si="4"/>
        <v>1.6190638829627346E-8</v>
      </c>
      <c r="L86" s="14">
        <f t="shared" si="14"/>
        <v>1.7479160021733076E-10</v>
      </c>
      <c r="M86" s="7">
        <f t="shared" si="5"/>
        <v>2.6216733781494331E-16</v>
      </c>
    </row>
    <row r="87" spans="1:13" x14ac:dyDescent="0.25">
      <c r="A87" s="25" t="s">
        <v>64</v>
      </c>
      <c r="B87" s="25" t="s">
        <v>33</v>
      </c>
      <c r="C87" s="17">
        <v>502.21853191505534</v>
      </c>
      <c r="D87" s="16">
        <v>490.34044382308923</v>
      </c>
      <c r="E87" s="18">
        <v>0</v>
      </c>
      <c r="F87" s="18">
        <v>1.3899999999999999E-2</v>
      </c>
      <c r="G87" s="19">
        <f t="shared" si="13"/>
        <v>1.3899999999999999E-2</v>
      </c>
      <c r="H87" s="20">
        <f t="shared" si="10"/>
        <v>1.9480382795965694E-3</v>
      </c>
      <c r="I87" s="21">
        <f t="shared" si="11"/>
        <v>7.8116786677906447E-5</v>
      </c>
      <c r="J87" s="22">
        <f t="shared" si="12"/>
        <v>3.0923604318092244E-2</v>
      </c>
      <c r="K87" s="22">
        <f t="shared" si="4"/>
        <v>1.0858233348228995E-6</v>
      </c>
      <c r="L87" s="22">
        <f t="shared" si="14"/>
        <v>0</v>
      </c>
      <c r="M87" s="15">
        <f t="shared" si="5"/>
        <v>1.1790123144459226E-12</v>
      </c>
    </row>
    <row r="88" spans="1:13" x14ac:dyDescent="0.25">
      <c r="A88" s="24" t="s">
        <v>65</v>
      </c>
      <c r="B88" s="24" t="s">
        <v>33</v>
      </c>
      <c r="C88" s="9">
        <v>214.12861980089653</v>
      </c>
      <c r="D88" s="8">
        <v>51.322402169999997</v>
      </c>
      <c r="E88" s="10">
        <v>0</v>
      </c>
      <c r="F88" s="10">
        <v>1.7399999999999999E-2</v>
      </c>
      <c r="G88" s="11">
        <f t="shared" si="13"/>
        <v>1.7399999999999999E-2</v>
      </c>
      <c r="H88" s="12">
        <f t="shared" si="10"/>
        <v>3.3441434774056228E-5</v>
      </c>
      <c r="I88" s="23">
        <f t="shared" si="11"/>
        <v>9.9134232091326879E-3</v>
      </c>
      <c r="J88" s="14">
        <f t="shared" si="12"/>
        <v>3.2366770421484582E-3</v>
      </c>
      <c r="K88" s="14">
        <f t="shared" si="4"/>
        <v>1.7249356383890877E-4</v>
      </c>
      <c r="L88" s="14">
        <f t="shared" si="14"/>
        <v>0</v>
      </c>
      <c r="M88" s="7">
        <f t="shared" si="5"/>
        <v>2.9754029565847694E-8</v>
      </c>
    </row>
    <row r="89" spans="1:13" x14ac:dyDescent="0.25">
      <c r="A89" s="25" t="s">
        <v>66</v>
      </c>
      <c r="B89" s="25" t="s">
        <v>33</v>
      </c>
      <c r="C89" s="17">
        <v>4.4825630015927098</v>
      </c>
      <c r="D89" s="16">
        <v>14.899930637960001</v>
      </c>
      <c r="E89" s="18">
        <v>0</v>
      </c>
      <c r="F89" s="18">
        <v>0.03</v>
      </c>
      <c r="G89" s="19">
        <f t="shared" si="13"/>
        <v>0.03</v>
      </c>
      <c r="H89" s="20">
        <f t="shared" si="10"/>
        <v>8.3788315113374408E-6</v>
      </c>
      <c r="I89" s="21">
        <f t="shared" si="11"/>
        <v>6.6435900025885175E-4</v>
      </c>
      <c r="J89" s="22">
        <f t="shared" si="12"/>
        <v>9.3967276250525448E-4</v>
      </c>
      <c r="K89" s="22">
        <f t="shared" si="4"/>
        <v>1.9930770007765551E-5</v>
      </c>
      <c r="L89" s="22">
        <f t="shared" si="14"/>
        <v>0</v>
      </c>
      <c r="M89" s="15">
        <f t="shared" si="5"/>
        <v>3.9723559310244683E-10</v>
      </c>
    </row>
    <row r="90" spans="1:13" x14ac:dyDescent="0.25">
      <c r="A90" s="24" t="s">
        <v>67</v>
      </c>
      <c r="B90" s="24" t="s">
        <v>33</v>
      </c>
      <c r="C90" s="9">
        <v>22.941764719999998</v>
      </c>
      <c r="D90" s="8">
        <v>17.560249176195331</v>
      </c>
      <c r="E90" s="10">
        <v>0</v>
      </c>
      <c r="F90" s="10">
        <v>2.0499999999999997E-2</v>
      </c>
      <c r="G90" s="11">
        <f t="shared" si="13"/>
        <v>2.0499999999999997E-2</v>
      </c>
      <c r="H90" s="12">
        <f t="shared" si="10"/>
        <v>5.4342739108959629E-6</v>
      </c>
      <c r="I90" s="23">
        <f t="shared" si="11"/>
        <v>3.0159501322479798E-4</v>
      </c>
      <c r="J90" s="14">
        <f t="shared" si="12"/>
        <v>1.1074472931865459E-3</v>
      </c>
      <c r="K90" s="14">
        <f t="shared" si="4"/>
        <v>6.1826977711083581E-6</v>
      </c>
      <c r="L90" s="14">
        <f t="shared" si="14"/>
        <v>0</v>
      </c>
      <c r="M90" s="7">
        <f t="shared" si="5"/>
        <v>3.8225751728868261E-11</v>
      </c>
    </row>
    <row r="91" spans="1:13" x14ac:dyDescent="0.25">
      <c r="A91" s="15" t="s">
        <v>68</v>
      </c>
      <c r="B91" s="15" t="s">
        <v>33</v>
      </c>
      <c r="C91" s="16">
        <v>39.80068</v>
      </c>
      <c r="D91" s="16"/>
      <c r="E91" s="18">
        <v>0</v>
      </c>
      <c r="F91" s="18">
        <v>0</v>
      </c>
      <c r="G91" s="19">
        <f t="shared" si="13"/>
        <v>0</v>
      </c>
      <c r="H91" s="20">
        <f t="shared" si="10"/>
        <v>0</v>
      </c>
      <c r="I91" s="21">
        <f t="shared" si="11"/>
        <v>2.4444330535970948E-3</v>
      </c>
      <c r="J91" s="22">
        <f t="shared" si="12"/>
        <v>0</v>
      </c>
      <c r="K91" s="22">
        <f t="shared" si="4"/>
        <v>0</v>
      </c>
      <c r="L91" s="22">
        <f t="shared" si="14"/>
        <v>0</v>
      </c>
      <c r="M91" s="15">
        <f t="shared" si="5"/>
        <v>0</v>
      </c>
    </row>
    <row r="92" spans="1:13" x14ac:dyDescent="0.25">
      <c r="A92" s="7" t="s">
        <v>69</v>
      </c>
      <c r="B92" s="7" t="s">
        <v>33</v>
      </c>
      <c r="C92" s="8">
        <v>17.403282090000001</v>
      </c>
      <c r="D92" s="8">
        <v>52.609542660000002</v>
      </c>
      <c r="E92" s="10">
        <v>0.05</v>
      </c>
      <c r="F92" s="10">
        <v>0.01</v>
      </c>
      <c r="G92" s="11">
        <f t="shared" si="13"/>
        <v>5.0990195135927854E-2</v>
      </c>
      <c r="H92" s="12">
        <f t="shared" si="10"/>
        <v>3.0176916098279807E-4</v>
      </c>
      <c r="I92" s="23">
        <f t="shared" si="11"/>
        <v>2.2489447368867488E-3</v>
      </c>
      <c r="J92" s="14">
        <f t="shared" si="12"/>
        <v>3.3178513032479898E-3</v>
      </c>
      <c r="K92" s="14">
        <f t="shared" si="4"/>
        <v>2.2489447368867487E-5</v>
      </c>
      <c r="L92" s="14">
        <f t="shared" si="14"/>
        <v>2.346075155495278E-4</v>
      </c>
      <c r="M92" s="7">
        <f t="shared" si="5"/>
        <v>5.5546461595278991E-8</v>
      </c>
    </row>
    <row r="93" spans="1:13" x14ac:dyDescent="0.25">
      <c r="A93" s="15" t="s">
        <v>70</v>
      </c>
      <c r="B93" s="15" t="s">
        <v>33</v>
      </c>
      <c r="C93" s="16">
        <v>18.620847000000001</v>
      </c>
      <c r="D93" s="16"/>
      <c r="E93" s="18">
        <v>0</v>
      </c>
      <c r="F93" s="18">
        <v>0</v>
      </c>
      <c r="G93" s="19">
        <f t="shared" si="13"/>
        <v>0</v>
      </c>
      <c r="H93" s="20">
        <f t="shared" si="10"/>
        <v>0</v>
      </c>
      <c r="I93" s="21">
        <f t="shared" si="11"/>
        <v>1.1436493514751511E-3</v>
      </c>
      <c r="J93" s="22">
        <f t="shared" si="12"/>
        <v>0</v>
      </c>
      <c r="K93" s="22">
        <f t="shared" si="4"/>
        <v>0</v>
      </c>
      <c r="L93" s="22">
        <f t="shared" si="14"/>
        <v>0</v>
      </c>
      <c r="M93" s="15">
        <f t="shared" si="5"/>
        <v>0</v>
      </c>
    </row>
    <row r="94" spans="1:13" x14ac:dyDescent="0.25">
      <c r="A94" s="7" t="s">
        <v>71</v>
      </c>
      <c r="B94" s="7" t="s">
        <v>33</v>
      </c>
      <c r="C94" s="8">
        <v>16.941505303936911</v>
      </c>
      <c r="D94" s="8">
        <v>12.19546792608465</v>
      </c>
      <c r="E94" s="10">
        <v>0.02</v>
      </c>
      <c r="F94" s="10">
        <v>5.0000000000000001E-3</v>
      </c>
      <c r="G94" s="11">
        <f t="shared" si="13"/>
        <v>2.0615528128088305E-2</v>
      </c>
      <c r="H94" s="12">
        <f t="shared" si="10"/>
        <v>2.650686225653722E-6</v>
      </c>
      <c r="I94" s="23">
        <f t="shared" si="11"/>
        <v>2.7140313431939234E-4</v>
      </c>
      <c r="J94" s="14">
        <f t="shared" si="12"/>
        <v>7.6911425392495528E-4</v>
      </c>
      <c r="K94" s="14">
        <f t="shared" si="4"/>
        <v>1.3570156715969618E-6</v>
      </c>
      <c r="L94" s="14">
        <f t="shared" si="14"/>
        <v>2.1753836178302726E-5</v>
      </c>
      <c r="M94" s="7">
        <f t="shared" si="5"/>
        <v>4.7507088000539227E-10</v>
      </c>
    </row>
    <row r="95" spans="1:13" x14ac:dyDescent="0.25">
      <c r="A95" s="15" t="s">
        <v>68</v>
      </c>
      <c r="B95" s="15" t="s">
        <v>37</v>
      </c>
      <c r="C95" s="16">
        <v>1.043868</v>
      </c>
      <c r="D95" s="16"/>
      <c r="E95" s="18">
        <v>0</v>
      </c>
      <c r="F95" s="18">
        <v>0</v>
      </c>
      <c r="G95" s="19">
        <f t="shared" si="13"/>
        <v>0</v>
      </c>
      <c r="H95" s="20">
        <f t="shared" si="10"/>
        <v>0</v>
      </c>
      <c r="I95" s="21">
        <f t="shared" si="11"/>
        <v>6.411266870154364E-5</v>
      </c>
      <c r="J95" s="22">
        <f t="shared" si="12"/>
        <v>0</v>
      </c>
      <c r="K95" s="22">
        <f t="shared" si="4"/>
        <v>0</v>
      </c>
      <c r="L95" s="22">
        <f t="shared" si="14"/>
        <v>0</v>
      </c>
      <c r="M95" s="15">
        <f t="shared" si="5"/>
        <v>0</v>
      </c>
    </row>
    <row r="96" spans="1:13" x14ac:dyDescent="0.25">
      <c r="A96" s="7" t="s">
        <v>70</v>
      </c>
      <c r="B96" s="7" t="s">
        <v>37</v>
      </c>
      <c r="C96" s="8">
        <v>4.4913204000000002</v>
      </c>
      <c r="D96" s="8"/>
      <c r="E96" s="10">
        <v>0</v>
      </c>
      <c r="F96" s="10">
        <v>0</v>
      </c>
      <c r="G96" s="11">
        <f t="shared" si="13"/>
        <v>0</v>
      </c>
      <c r="H96" s="12">
        <f t="shared" si="10"/>
        <v>0</v>
      </c>
      <c r="I96" s="23">
        <f t="shared" si="11"/>
        <v>2.7584896826349237E-4</v>
      </c>
      <c r="J96" s="14">
        <f t="shared" si="12"/>
        <v>0</v>
      </c>
      <c r="K96" s="14">
        <f t="shared" si="4"/>
        <v>0</v>
      </c>
      <c r="L96" s="14">
        <f t="shared" si="14"/>
        <v>0</v>
      </c>
      <c r="M96" s="7">
        <f t="shared" si="5"/>
        <v>0</v>
      </c>
    </row>
    <row r="97" spans="1:13" x14ac:dyDescent="0.25">
      <c r="A97" s="15" t="s">
        <v>72</v>
      </c>
      <c r="B97" s="15" t="s">
        <v>33</v>
      </c>
      <c r="C97" s="16">
        <v>245.05194085395399</v>
      </c>
      <c r="D97" s="16">
        <v>51.325092645735388</v>
      </c>
      <c r="E97" s="18">
        <v>0.05</v>
      </c>
      <c r="F97" s="18">
        <v>0.05</v>
      </c>
      <c r="G97" s="19">
        <f t="shared" si="13"/>
        <v>7.0710678118654766E-2</v>
      </c>
      <c r="H97" s="20">
        <f t="shared" si="10"/>
        <v>5.5233420974558096E-4</v>
      </c>
      <c r="I97" s="21">
        <f t="shared" si="11"/>
        <v>1.1812027939324121E-2</v>
      </c>
      <c r="J97" s="22">
        <f t="shared" si="12"/>
        <v>3.2368467185602589E-3</v>
      </c>
      <c r="K97" s="22">
        <f t="shared" si="4"/>
        <v>5.9060139696620606E-4</v>
      </c>
      <c r="L97" s="22">
        <f t="shared" si="14"/>
        <v>2.2887962643553837E-4</v>
      </c>
      <c r="M97" s="15">
        <f t="shared" si="5"/>
        <v>4.011958934957057E-7</v>
      </c>
    </row>
    <row r="98" spans="1:13" x14ac:dyDescent="0.25">
      <c r="A98" s="7" t="s">
        <v>73</v>
      </c>
      <c r="B98" s="7" t="s">
        <v>33</v>
      </c>
      <c r="C98" s="8">
        <v>93.997510000000005</v>
      </c>
      <c r="D98" s="8"/>
      <c r="E98" s="10">
        <v>0</v>
      </c>
      <c r="F98" s="10">
        <v>0</v>
      </c>
      <c r="G98" s="11">
        <f t="shared" si="13"/>
        <v>0</v>
      </c>
      <c r="H98" s="12">
        <f t="shared" si="10"/>
        <v>0</v>
      </c>
      <c r="I98" s="23">
        <f t="shared" si="11"/>
        <v>5.7728352231691815E-3</v>
      </c>
      <c r="J98" s="14">
        <f t="shared" si="12"/>
        <v>0</v>
      </c>
      <c r="K98" s="14">
        <f t="shared" si="4"/>
        <v>0</v>
      </c>
      <c r="L98" s="14">
        <f t="shared" si="14"/>
        <v>0</v>
      </c>
      <c r="M98" s="7">
        <f t="shared" si="5"/>
        <v>0</v>
      </c>
    </row>
    <row r="99" spans="1:13" x14ac:dyDescent="0.25">
      <c r="A99" s="15" t="s">
        <v>74</v>
      </c>
      <c r="B99" s="15" t="s">
        <v>33</v>
      </c>
      <c r="C99" s="16">
        <v>88.821947796013703</v>
      </c>
      <c r="D99" s="16">
        <v>29.79794716974672</v>
      </c>
      <c r="E99" s="18">
        <v>0.02</v>
      </c>
      <c r="F99" s="18">
        <v>0.05</v>
      </c>
      <c r="G99" s="19">
        <f t="shared" si="13"/>
        <v>5.385164807134505E-2</v>
      </c>
      <c r="H99" s="20">
        <f t="shared" si="10"/>
        <v>1.079799554839834E-4</v>
      </c>
      <c r="I99" s="21">
        <f t="shared" si="11"/>
        <v>3.5758775278296184E-3</v>
      </c>
      <c r="J99" s="22">
        <f t="shared" si="12"/>
        <v>1.8792248107951694E-3</v>
      </c>
      <c r="K99" s="22">
        <f t="shared" si="4"/>
        <v>1.7879387639148093E-4</v>
      </c>
      <c r="L99" s="22">
        <f t="shared" si="14"/>
        <v>5.3152504283490842E-5</v>
      </c>
      <c r="M99" s="15">
        <f t="shared" si="5"/>
        <v>3.4792438946698674E-8</v>
      </c>
    </row>
    <row r="100" spans="1:13" x14ac:dyDescent="0.25">
      <c r="A100" s="7" t="s">
        <v>75</v>
      </c>
      <c r="B100" s="7" t="s">
        <v>33</v>
      </c>
      <c r="C100" s="8">
        <v>11.12425</v>
      </c>
      <c r="D100" s="8"/>
      <c r="E100" s="10">
        <v>0.1</v>
      </c>
      <c r="F100" s="10">
        <v>0.5</v>
      </c>
      <c r="G100" s="11">
        <f t="shared" si="13"/>
        <v>0.50990195135927852</v>
      </c>
      <c r="H100" s="12">
        <f t="shared" si="10"/>
        <v>0</v>
      </c>
      <c r="I100" s="23">
        <f t="shared" si="11"/>
        <v>6.8322893397132489E-4</v>
      </c>
      <c r="J100" s="14">
        <f t="shared" si="12"/>
        <v>0</v>
      </c>
      <c r="K100" s="14">
        <f t="shared" si="4"/>
        <v>3.4161446698566245E-4</v>
      </c>
      <c r="L100" s="14">
        <f t="shared" si="14"/>
        <v>0</v>
      </c>
      <c r="M100" s="7">
        <f t="shared" si="5"/>
        <v>1.1670044405389826E-7</v>
      </c>
    </row>
    <row r="101" spans="1:13" x14ac:dyDescent="0.25">
      <c r="A101" s="15" t="s">
        <v>76</v>
      </c>
      <c r="B101" s="15" t="s">
        <v>33</v>
      </c>
      <c r="C101" s="16">
        <v>6.3072400000000002</v>
      </c>
      <c r="D101" s="16">
        <v>3.1168</v>
      </c>
      <c r="E101" s="18">
        <v>0.1</v>
      </c>
      <c r="F101" s="18">
        <v>0.5</v>
      </c>
      <c r="G101" s="19">
        <f t="shared" si="13"/>
        <v>0.50990195135927852</v>
      </c>
      <c r="H101" s="20">
        <f t="shared" si="10"/>
        <v>1.0591651262661884E-4</v>
      </c>
      <c r="I101" s="21">
        <f t="shared" si="11"/>
        <v>1.908170831446121E-4</v>
      </c>
      <c r="J101" s="22">
        <f t="shared" si="12"/>
        <v>1.9656279866933429E-4</v>
      </c>
      <c r="K101" s="22">
        <f t="shared" si="4"/>
        <v>9.5408541572306049E-5</v>
      </c>
      <c r="L101" s="22">
        <f t="shared" si="14"/>
        <v>2.7798177573618475E-5</v>
      </c>
      <c r="M101" s="15">
        <f t="shared" si="5"/>
        <v>9.8755284813688755E-9</v>
      </c>
    </row>
    <row r="102" spans="1:13" x14ac:dyDescent="0.25">
      <c r="A102" s="7" t="s">
        <v>77</v>
      </c>
      <c r="B102" s="7" t="s">
        <v>33</v>
      </c>
      <c r="C102" s="8"/>
      <c r="D102" s="8">
        <v>1.2105699963494101</v>
      </c>
      <c r="E102" s="10">
        <v>0.02</v>
      </c>
      <c r="F102" s="10">
        <v>0.05</v>
      </c>
      <c r="G102" s="11">
        <f t="shared" si="13"/>
        <v>5.385164807134505E-2</v>
      </c>
      <c r="H102" s="12">
        <f t="shared" si="10"/>
        <v>1.7821746590719085E-7</v>
      </c>
      <c r="I102" s="23">
        <f t="shared" si="11"/>
        <v>7.6345298531954597E-5</v>
      </c>
      <c r="J102" s="14">
        <f t="shared" si="12"/>
        <v>7.6345298532971593E-5</v>
      </c>
      <c r="K102" s="14">
        <f t="shared" si="4"/>
        <v>3.8172649265977299E-6</v>
      </c>
      <c r="L102" s="14">
        <f t="shared" si="14"/>
        <v>2.159371132175024E-6</v>
      </c>
      <c r="M102" s="7">
        <f t="shared" si="5"/>
        <v>1.9234395206304016E-11</v>
      </c>
    </row>
    <row r="103" spans="1:13" x14ac:dyDescent="0.25">
      <c r="A103" s="25" t="s">
        <v>73</v>
      </c>
      <c r="B103" s="25" t="s">
        <v>37</v>
      </c>
      <c r="C103" s="17">
        <v>0.66077200000000003</v>
      </c>
      <c r="D103" s="16"/>
      <c r="E103" s="18">
        <v>0</v>
      </c>
      <c r="F103" s="18">
        <v>0</v>
      </c>
      <c r="G103" s="19">
        <f t="shared" si="13"/>
        <v>0</v>
      </c>
      <c r="H103" s="20">
        <f t="shared" si="10"/>
        <v>0</v>
      </c>
      <c r="I103" s="21">
        <f t="shared" si="11"/>
        <v>4.0583547504358108E-5</v>
      </c>
      <c r="J103" s="22">
        <f t="shared" si="12"/>
        <v>0</v>
      </c>
      <c r="K103" s="22">
        <f t="shared" si="4"/>
        <v>0</v>
      </c>
      <c r="L103" s="22">
        <f t="shared" si="14"/>
        <v>0</v>
      </c>
      <c r="M103" s="15">
        <f t="shared" si="5"/>
        <v>0</v>
      </c>
    </row>
    <row r="104" spans="1:13" x14ac:dyDescent="0.25">
      <c r="A104" s="24" t="s">
        <v>74</v>
      </c>
      <c r="B104" s="24" t="s">
        <v>78</v>
      </c>
      <c r="C104" s="9">
        <v>209.63015999999999</v>
      </c>
      <c r="D104" s="8">
        <v>3.8857254784311999</v>
      </c>
      <c r="E104" s="10">
        <v>0.01</v>
      </c>
      <c r="F104" s="10">
        <v>7.0000000000000007E-2</v>
      </c>
      <c r="G104" s="11">
        <f t="shared" si="13"/>
        <v>7.0710678118654766E-2</v>
      </c>
      <c r="H104" s="12">
        <f t="shared" ref="H104:H135" si="15">(G104*100*D104)^2/(SUM($D$8:$D$148))^2</f>
        <v>3.1658234292486169E-6</v>
      </c>
      <c r="I104" s="23">
        <f t="shared" ref="I104:I135" si="16">ABS(((0.01*D104+$D$149-(0.01*C104+$C$149))/(0.01*C104+$C$149))*100 - (($D$149-$C$149)/$C$149)*100)</f>
        <v>1.2628425670073717E-2</v>
      </c>
      <c r="J104" s="14">
        <f t="shared" ref="J104:J135" si="17">ABS((D104/SUM($C$8:$C$148)))</f>
        <v>2.4505552967825161E-4</v>
      </c>
      <c r="K104" s="14">
        <f t="shared" si="4"/>
        <v>8.8398979690516031E-4</v>
      </c>
      <c r="L104" s="14">
        <f t="shared" si="14"/>
        <v>3.4656085360550596E-6</v>
      </c>
      <c r="M104" s="7">
        <f t="shared" si="5"/>
        <v>7.8144997147495176E-7</v>
      </c>
    </row>
    <row r="105" spans="1:13" x14ac:dyDescent="0.25">
      <c r="A105" s="25" t="s">
        <v>79</v>
      </c>
      <c r="B105" s="25" t="s">
        <v>33</v>
      </c>
      <c r="C105" s="17">
        <v>3.8689181367113101</v>
      </c>
      <c r="D105" s="16">
        <v>5.64696419195446</v>
      </c>
      <c r="E105" s="18">
        <v>0.1</v>
      </c>
      <c r="F105" s="18">
        <v>0.5</v>
      </c>
      <c r="G105" s="19">
        <f t="shared" si="13"/>
        <v>0.50990195135927852</v>
      </c>
      <c r="H105" s="20">
        <f t="shared" si="15"/>
        <v>3.4767692680112358E-4</v>
      </c>
      <c r="I105" s="21">
        <f t="shared" si="16"/>
        <v>1.1850598756169006E-4</v>
      </c>
      <c r="J105" s="22">
        <f t="shared" si="17"/>
        <v>3.5612907005777865E-4</v>
      </c>
      <c r="K105" s="22">
        <f t="shared" si="4"/>
        <v>5.9252993780845031E-5</v>
      </c>
      <c r="L105" s="22">
        <f t="shared" si="14"/>
        <v>5.0364256083102878E-5</v>
      </c>
      <c r="M105" s="15">
        <f t="shared" si="5"/>
        <v>6.0474755627972249E-9</v>
      </c>
    </row>
    <row r="106" spans="1:13" x14ac:dyDescent="0.25">
      <c r="A106" s="24" t="s">
        <v>80</v>
      </c>
      <c r="B106" s="24" t="s">
        <v>33</v>
      </c>
      <c r="C106" s="9">
        <v>4.2672274546947397</v>
      </c>
      <c r="D106" s="8">
        <v>3.0508563095999999</v>
      </c>
      <c r="E106" s="10">
        <v>0.1</v>
      </c>
      <c r="F106" s="10">
        <v>1</v>
      </c>
      <c r="G106" s="11">
        <f t="shared" si="13"/>
        <v>1.004987562112089</v>
      </c>
      <c r="H106" s="12">
        <f t="shared" si="15"/>
        <v>3.9421880344888777E-4</v>
      </c>
      <c r="I106" s="23">
        <f t="shared" si="16"/>
        <v>6.9682108487345573E-5</v>
      </c>
      <c r="J106" s="14">
        <f t="shared" si="17"/>
        <v>1.9240402160965509E-4</v>
      </c>
      <c r="K106" s="14">
        <f t="shared" si="4"/>
        <v>6.9682108487345573E-5</v>
      </c>
      <c r="L106" s="14">
        <f t="shared" si="14"/>
        <v>2.7210037681550035E-5</v>
      </c>
      <c r="M106" s="7">
        <f t="shared" si="5"/>
        <v>5.5959823938735706E-9</v>
      </c>
    </row>
    <row r="107" spans="1:13" x14ac:dyDescent="0.25">
      <c r="A107" s="25" t="s">
        <v>81</v>
      </c>
      <c r="B107" s="25" t="s">
        <v>33</v>
      </c>
      <c r="C107" s="17"/>
      <c r="D107" s="16">
        <v>6.2907519686981299</v>
      </c>
      <c r="E107" s="18">
        <v>0.2</v>
      </c>
      <c r="F107" s="18">
        <v>0.02</v>
      </c>
      <c r="G107" s="19">
        <f t="shared" si="13"/>
        <v>0.20099751242241781</v>
      </c>
      <c r="H107" s="20">
        <f t="shared" si="15"/>
        <v>6.7043849733254126E-5</v>
      </c>
      <c r="I107" s="21">
        <f t="shared" si="16"/>
        <v>3.9672991937100832E-4</v>
      </c>
      <c r="J107" s="22">
        <f t="shared" si="17"/>
        <v>3.967299193730521E-4</v>
      </c>
      <c r="K107" s="22">
        <f t="shared" si="4"/>
        <v>7.934598387420166E-6</v>
      </c>
      <c r="L107" s="22">
        <f t="shared" si="14"/>
        <v>1.1221216651531097E-4</v>
      </c>
      <c r="M107" s="15">
        <f t="shared" si="5"/>
        <v>1.2654528165629527E-8</v>
      </c>
    </row>
    <row r="108" spans="1:13" x14ac:dyDescent="0.25">
      <c r="A108" s="24" t="s">
        <v>82</v>
      </c>
      <c r="B108" s="24" t="s">
        <v>83</v>
      </c>
      <c r="C108" s="9"/>
      <c r="D108" s="8">
        <v>275.3883475741585</v>
      </c>
      <c r="E108" s="10">
        <v>0.2</v>
      </c>
      <c r="F108" s="10">
        <v>0.3</v>
      </c>
      <c r="G108" s="11">
        <f t="shared" si="13"/>
        <v>0.36055512754639896</v>
      </c>
      <c r="H108" s="12">
        <f t="shared" si="15"/>
        <v>0.41343470237524899</v>
      </c>
      <c r="I108" s="23">
        <f t="shared" si="16"/>
        <v>1.7367525770052072E-2</v>
      </c>
      <c r="J108" s="14">
        <f t="shared" si="17"/>
        <v>1.736752577005261E-2</v>
      </c>
      <c r="K108" s="14">
        <f t="shared" si="4"/>
        <v>5.2102577310156216E-3</v>
      </c>
      <c r="L108" s="14">
        <f t="shared" si="14"/>
        <v>4.9122780977745271E-3</v>
      </c>
      <c r="M108" s="7">
        <f t="shared" si="5"/>
        <v>5.1277261733483381E-5</v>
      </c>
    </row>
    <row r="109" spans="1:13" x14ac:dyDescent="0.25">
      <c r="A109" s="25" t="s">
        <v>84</v>
      </c>
      <c r="B109" s="25" t="s">
        <v>83</v>
      </c>
      <c r="C109" s="17"/>
      <c r="D109" s="16">
        <v>1.1704584014514701</v>
      </c>
      <c r="E109" s="18">
        <v>0.1</v>
      </c>
      <c r="F109" s="18">
        <v>0.5</v>
      </c>
      <c r="G109" s="19">
        <f t="shared" si="13"/>
        <v>0.50990195135927852</v>
      </c>
      <c r="H109" s="20">
        <f t="shared" si="15"/>
        <v>1.4936806987852621E-5</v>
      </c>
      <c r="I109" s="21">
        <f t="shared" si="16"/>
        <v>7.3815637548602098E-5</v>
      </c>
      <c r="J109" s="22">
        <f t="shared" si="17"/>
        <v>7.3815637549838346E-5</v>
      </c>
      <c r="K109" s="22">
        <f t="shared" si="4"/>
        <v>3.6907818774301049E-5</v>
      </c>
      <c r="L109" s="22">
        <f t="shared" si="14"/>
        <v>1.0439107573819809E-5</v>
      </c>
      <c r="M109" s="15">
        <f t="shared" si="5"/>
        <v>1.471162053614431E-9</v>
      </c>
    </row>
    <row r="110" spans="1:13" x14ac:dyDescent="0.25">
      <c r="A110" s="24" t="s">
        <v>85</v>
      </c>
      <c r="B110" s="24" t="s">
        <v>83</v>
      </c>
      <c r="C110" s="9"/>
      <c r="D110" s="8">
        <v>0.26934000000000002</v>
      </c>
      <c r="E110" s="10">
        <v>0.1</v>
      </c>
      <c r="F110" s="10">
        <v>0.2</v>
      </c>
      <c r="G110" s="11">
        <f t="shared" si="13"/>
        <v>0.22360679774997899</v>
      </c>
      <c r="H110" s="12">
        <f t="shared" si="15"/>
        <v>1.5210523815956675E-7</v>
      </c>
      <c r="I110" s="23">
        <f t="shared" si="16"/>
        <v>1.6986083223091697E-5</v>
      </c>
      <c r="J110" s="14">
        <f t="shared" si="17"/>
        <v>1.6986083224332167E-5</v>
      </c>
      <c r="K110" s="14">
        <f t="shared" si="4"/>
        <v>3.3972166446183396E-6</v>
      </c>
      <c r="L110" s="14">
        <f t="shared" si="14"/>
        <v>2.4021949267448664E-6</v>
      </c>
      <c r="M110" s="7">
        <f t="shared" si="5"/>
        <v>1.7311621396550665E-11</v>
      </c>
    </row>
    <row r="111" spans="1:13" x14ac:dyDescent="0.25">
      <c r="A111" s="25" t="s">
        <v>86</v>
      </c>
      <c r="B111" s="25" t="s">
        <v>83</v>
      </c>
      <c r="C111" s="17"/>
      <c r="D111" s="16">
        <v>5.0367074680000004</v>
      </c>
      <c r="E111" s="18">
        <v>0.5</v>
      </c>
      <c r="F111" s="18">
        <v>0</v>
      </c>
      <c r="G111" s="19">
        <f t="shared" si="13"/>
        <v>0.5</v>
      </c>
      <c r="H111" s="20">
        <f t="shared" si="15"/>
        <v>2.6595362775918495E-4</v>
      </c>
      <c r="I111" s="21">
        <f t="shared" si="16"/>
        <v>3.176428760247596E-4</v>
      </c>
      <c r="J111" s="22">
        <f t="shared" si="17"/>
        <v>3.1764287602310592E-4</v>
      </c>
      <c r="K111" s="22">
        <f t="shared" si="4"/>
        <v>0</v>
      </c>
      <c r="L111" s="22">
        <f t="shared" si="14"/>
        <v>2.2460743163153603E-4</v>
      </c>
      <c r="M111" s="15">
        <f t="shared" si="5"/>
        <v>5.0448498344115131E-8</v>
      </c>
    </row>
    <row r="112" spans="1:13" x14ac:dyDescent="0.25">
      <c r="A112" s="24" t="s">
        <v>87</v>
      </c>
      <c r="B112" s="24" t="s">
        <v>88</v>
      </c>
      <c r="C112" s="9">
        <v>10.11675</v>
      </c>
      <c r="D112" s="8">
        <v>16.846421796569999</v>
      </c>
      <c r="E112" s="10">
        <v>0.2</v>
      </c>
      <c r="F112" s="10">
        <v>0.1</v>
      </c>
      <c r="G112" s="11">
        <f t="shared" si="13"/>
        <v>0.22360679774997899</v>
      </c>
      <c r="H112" s="12">
        <f t="shared" si="15"/>
        <v>5.9505594625898918E-4</v>
      </c>
      <c r="I112" s="23">
        <f t="shared" si="16"/>
        <v>4.4107186061825843E-4</v>
      </c>
      <c r="J112" s="14">
        <f t="shared" si="17"/>
        <v>1.0624293557167201E-3</v>
      </c>
      <c r="K112" s="14">
        <f t="shared" si="4"/>
        <v>4.4107186061825848E-5</v>
      </c>
      <c r="L112" s="14">
        <f t="shared" si="14"/>
        <v>3.0050040078357905E-4</v>
      </c>
      <c r="M112" s="7">
        <f t="shared" si="5"/>
        <v>9.2245934733384158E-8</v>
      </c>
    </row>
    <row r="113" spans="1:13" x14ac:dyDescent="0.25">
      <c r="A113" s="25" t="s">
        <v>89</v>
      </c>
      <c r="B113" s="25" t="s">
        <v>39</v>
      </c>
      <c r="C113" s="17">
        <v>70.014060000000001</v>
      </c>
      <c r="D113" s="16">
        <v>96.947864999999993</v>
      </c>
      <c r="E113" s="18">
        <v>0.2</v>
      </c>
      <c r="F113" s="18">
        <v>0</v>
      </c>
      <c r="G113" s="19">
        <f t="shared" si="13"/>
        <v>0.2</v>
      </c>
      <c r="H113" s="20">
        <f t="shared" si="15"/>
        <v>1.576554341011065E-2</v>
      </c>
      <c r="I113" s="21">
        <f t="shared" si="16"/>
        <v>1.8138410972619035E-3</v>
      </c>
      <c r="J113" s="22">
        <f t="shared" si="17"/>
        <v>6.1140733025592912E-3</v>
      </c>
      <c r="K113" s="22">
        <f t="shared" si="4"/>
        <v>0</v>
      </c>
      <c r="L113" s="22">
        <f t="shared" si="14"/>
        <v>1.7293210771645222E-3</v>
      </c>
      <c r="M113" s="15">
        <f t="shared" si="5"/>
        <v>2.9905513879254633E-6</v>
      </c>
    </row>
    <row r="114" spans="1:13" x14ac:dyDescent="0.25">
      <c r="A114" s="24" t="s">
        <v>90</v>
      </c>
      <c r="B114" s="24" t="s">
        <v>37</v>
      </c>
      <c r="C114" s="9">
        <v>1115.6497742071438</v>
      </c>
      <c r="D114" s="8">
        <v>984.89499850445929</v>
      </c>
      <c r="E114" s="10">
        <v>0.1</v>
      </c>
      <c r="F114" s="10">
        <v>0.2</v>
      </c>
      <c r="G114" s="11">
        <f t="shared" si="13"/>
        <v>0.22360679774997899</v>
      </c>
      <c r="H114" s="12">
        <f t="shared" si="15"/>
        <v>2.0338659371980898</v>
      </c>
      <c r="I114" s="23">
        <f t="shared" si="16"/>
        <v>6.4039534762021511E-3</v>
      </c>
      <c r="J114" s="14">
        <f t="shared" si="17"/>
        <v>6.2112973980193255E-2</v>
      </c>
      <c r="K114" s="14">
        <f t="shared" si="4"/>
        <v>1.2807906952404303E-3</v>
      </c>
      <c r="L114" s="14">
        <f t="shared" si="14"/>
        <v>8.7841010202116473E-3</v>
      </c>
      <c r="M114" s="7">
        <f t="shared" si="5"/>
        <v>7.8800855538297776E-5</v>
      </c>
    </row>
    <row r="115" spans="1:13" x14ac:dyDescent="0.25">
      <c r="A115" s="25" t="s">
        <v>91</v>
      </c>
      <c r="B115" s="25" t="s">
        <v>37</v>
      </c>
      <c r="C115" s="17">
        <v>364.69515404070285</v>
      </c>
      <c r="D115" s="16">
        <v>251.64763024955008</v>
      </c>
      <c r="E115" s="18">
        <v>0.1</v>
      </c>
      <c r="F115" s="18">
        <v>0.25</v>
      </c>
      <c r="G115" s="19">
        <f t="shared" si="13"/>
        <v>0.26925824035672524</v>
      </c>
      <c r="H115" s="20">
        <f t="shared" si="15"/>
        <v>0.19252899824850989</v>
      </c>
      <c r="I115" s="21">
        <f t="shared" si="16"/>
        <v>6.5271909272608397E-3</v>
      </c>
      <c r="J115" s="22">
        <f t="shared" si="17"/>
        <v>1.5870303670545878E-2</v>
      </c>
      <c r="K115" s="22">
        <f t="shared" si="4"/>
        <v>1.6317977318152099E-3</v>
      </c>
      <c r="L115" s="22">
        <f t="shared" si="14"/>
        <v>2.2443998689865496E-3</v>
      </c>
      <c r="M115" s="15">
        <f t="shared" si="5"/>
        <v>7.700094609464105E-6</v>
      </c>
    </row>
    <row r="116" spans="1:13" x14ac:dyDescent="0.25">
      <c r="A116" s="24" t="s">
        <v>91</v>
      </c>
      <c r="B116" s="24" t="s">
        <v>39</v>
      </c>
      <c r="C116" s="9">
        <v>82.878064449543771</v>
      </c>
      <c r="D116" s="8">
        <v>68.072428284593343</v>
      </c>
      <c r="E116" s="10">
        <v>0.5</v>
      </c>
      <c r="F116" s="10">
        <v>1</v>
      </c>
      <c r="G116" s="11">
        <f t="shared" si="13"/>
        <v>1.1180339887498949</v>
      </c>
      <c r="H116" s="12">
        <f t="shared" si="15"/>
        <v>0.24289856756088127</v>
      </c>
      <c r="I116" s="23">
        <f t="shared" si="16"/>
        <v>7.9716997728462857E-4</v>
      </c>
      <c r="J116" s="14">
        <f t="shared" si="17"/>
        <v>4.2930271483050623E-3</v>
      </c>
      <c r="K116" s="14">
        <f t="shared" si="4"/>
        <v>7.9716997728462857E-4</v>
      </c>
      <c r="L116" s="14">
        <f t="shared" si="14"/>
        <v>3.0356286083844559E-3</v>
      </c>
      <c r="M116" s="7">
        <f t="shared" si="5"/>
        <v>9.8505210207261228E-6</v>
      </c>
    </row>
    <row r="117" spans="1:13" x14ac:dyDescent="0.25">
      <c r="A117" s="25" t="s">
        <v>92</v>
      </c>
      <c r="B117" s="25" t="s">
        <v>39</v>
      </c>
      <c r="C117" s="17">
        <v>309.24859742496938</v>
      </c>
      <c r="D117" s="16">
        <v>278.92586903200043</v>
      </c>
      <c r="E117" s="18">
        <v>0.1</v>
      </c>
      <c r="F117" s="18">
        <v>2.5</v>
      </c>
      <c r="G117" s="19">
        <f t="shared" si="13"/>
        <v>2.5019992006393608</v>
      </c>
      <c r="H117" s="20">
        <f t="shared" si="15"/>
        <v>20.423227610296145</v>
      </c>
      <c r="I117" s="21">
        <f t="shared" si="16"/>
        <v>1.402661414780848E-3</v>
      </c>
      <c r="J117" s="22">
        <f t="shared" si="17"/>
        <v>1.7590621611334126E-2</v>
      </c>
      <c r="K117" s="22">
        <f t="shared" si="4"/>
        <v>3.5066535369521201E-3</v>
      </c>
      <c r="L117" s="22">
        <f t="shared" si="14"/>
        <v>2.487689565332199E-3</v>
      </c>
      <c r="M117" s="15">
        <f t="shared" si="5"/>
        <v>1.8485218401681519E-5</v>
      </c>
    </row>
    <row r="118" spans="1:13" x14ac:dyDescent="0.25">
      <c r="A118" s="24" t="s">
        <v>93</v>
      </c>
      <c r="B118" s="24" t="s">
        <v>39</v>
      </c>
      <c r="C118" s="9">
        <v>108.96578582705339</v>
      </c>
      <c r="D118" s="8">
        <v>90.144513583708701</v>
      </c>
      <c r="E118" s="10">
        <v>0.1</v>
      </c>
      <c r="F118" s="10">
        <v>2.5</v>
      </c>
      <c r="G118" s="11">
        <f t="shared" si="13"/>
        <v>2.5019992006393608</v>
      </c>
      <c r="H118" s="12">
        <f t="shared" si="15"/>
        <v>2.1331696054914717</v>
      </c>
      <c r="I118" s="23">
        <f t="shared" si="16"/>
        <v>1.0074198801128809E-3</v>
      </c>
      <c r="J118" s="14">
        <f t="shared" si="17"/>
        <v>5.6850160018928403E-3</v>
      </c>
      <c r="K118" s="14">
        <f t="shared" si="4"/>
        <v>2.5185497002822022E-3</v>
      </c>
      <c r="L118" s="14">
        <f t="shared" si="14"/>
        <v>8.0398267321849242E-4</v>
      </c>
      <c r="M118" s="7">
        <f t="shared" si="5"/>
        <v>6.989480731627124E-6</v>
      </c>
    </row>
    <row r="119" spans="1:13" x14ac:dyDescent="0.25">
      <c r="A119" s="25" t="s">
        <v>94</v>
      </c>
      <c r="B119" s="25" t="s">
        <v>33</v>
      </c>
      <c r="C119" s="17">
        <v>44</v>
      </c>
      <c r="D119" s="16">
        <v>21.046959999999999</v>
      </c>
      <c r="E119" s="18">
        <v>0.5</v>
      </c>
      <c r="F119" s="18">
        <v>0</v>
      </c>
      <c r="G119" s="19">
        <f t="shared" si="13"/>
        <v>0.5</v>
      </c>
      <c r="H119" s="20">
        <f t="shared" si="15"/>
        <v>4.6439893440732823E-3</v>
      </c>
      <c r="I119" s="21">
        <f t="shared" si="16"/>
        <v>1.3750330720339043E-3</v>
      </c>
      <c r="J119" s="22">
        <f t="shared" si="17"/>
        <v>1.3273387323798549E-3</v>
      </c>
      <c r="K119" s="22">
        <f t="shared" si="4"/>
        <v>0</v>
      </c>
      <c r="L119" s="22">
        <f t="shared" si="14"/>
        <v>9.3857021859735149E-4</v>
      </c>
      <c r="M119" s="15">
        <f t="shared" si="5"/>
        <v>8.8091405523788016E-7</v>
      </c>
    </row>
    <row r="120" spans="1:13" x14ac:dyDescent="0.25">
      <c r="A120" s="26" t="s">
        <v>95</v>
      </c>
      <c r="B120" s="26" t="s">
        <v>33</v>
      </c>
      <c r="C120" s="27">
        <v>13.01008104066063</v>
      </c>
      <c r="D120" s="28">
        <v>11.592427366666669</v>
      </c>
      <c r="E120" s="29">
        <v>0.1</v>
      </c>
      <c r="F120" s="29">
        <v>0.5</v>
      </c>
      <c r="G120" s="11">
        <f t="shared" si="13"/>
        <v>0.50990195135927852</v>
      </c>
      <c r="H120" s="12">
        <f t="shared" si="15"/>
        <v>1.4651921035448076E-3</v>
      </c>
      <c r="I120" s="23">
        <f t="shared" si="16"/>
        <v>6.7974758626299092E-5</v>
      </c>
      <c r="J120" s="14">
        <f t="shared" si="17"/>
        <v>7.3108315148966293E-4</v>
      </c>
      <c r="K120" s="14">
        <f t="shared" si="4"/>
        <v>3.3987379313149546E-5</v>
      </c>
      <c r="L120" s="14">
        <f t="shared" si="14"/>
        <v>1.0339077080591454E-4</v>
      </c>
      <c r="M120" s="7">
        <f t="shared" si="5"/>
        <v>1.1844793440417055E-8</v>
      </c>
    </row>
    <row r="121" spans="1:13" x14ac:dyDescent="0.25">
      <c r="A121" s="25" t="s">
        <v>96</v>
      </c>
      <c r="B121" s="25" t="s">
        <v>33</v>
      </c>
      <c r="C121" s="17">
        <v>-4564.743456374018</v>
      </c>
      <c r="D121" s="16">
        <v>105.24523825237701</v>
      </c>
      <c r="E121" s="18">
        <v>1.2E-2</v>
      </c>
      <c r="F121" s="18">
        <v>0.22</v>
      </c>
      <c r="G121" s="19">
        <f t="shared" si="13"/>
        <v>0.22032702966272658</v>
      </c>
      <c r="H121" s="20">
        <f t="shared" si="15"/>
        <v>2.2548254334501576E-2</v>
      </c>
      <c r="I121" s="21">
        <f t="shared" si="16"/>
        <v>0.28782521483072898</v>
      </c>
      <c r="J121" s="22">
        <f t="shared" si="17"/>
        <v>6.6373519563360179E-3</v>
      </c>
      <c r="K121" s="22">
        <f t="shared" si="4"/>
        <v>6.3321547262760375E-2</v>
      </c>
      <c r="L121" s="22">
        <f t="shared" si="14"/>
        <v>1.126395978587279E-4</v>
      </c>
      <c r="M121" s="15">
        <f t="shared" si="5"/>
        <v>4.0096310354290014E-3</v>
      </c>
    </row>
    <row r="122" spans="1:13" x14ac:dyDescent="0.25">
      <c r="A122" s="24" t="s">
        <v>97</v>
      </c>
      <c r="B122" s="24" t="s">
        <v>33</v>
      </c>
      <c r="C122" s="9">
        <v>-229.9143868295599</v>
      </c>
      <c r="D122" s="8">
        <v>-76.958423520522715</v>
      </c>
      <c r="E122" s="10">
        <v>0.36399999999999999</v>
      </c>
      <c r="F122" s="10">
        <v>0.39600000000000002</v>
      </c>
      <c r="G122" s="11">
        <f t="shared" si="13"/>
        <v>0.53787730943031986</v>
      </c>
      <c r="H122" s="12">
        <f t="shared" si="15"/>
        <v>7.1854045961764701E-2</v>
      </c>
      <c r="I122" s="23">
        <f t="shared" si="16"/>
        <v>9.2688920285906029E-3</v>
      </c>
      <c r="J122" s="14">
        <f t="shared" si="17"/>
        <v>4.8534275886723136E-3</v>
      </c>
      <c r="K122" s="14">
        <f t="shared" si="4"/>
        <v>3.6704812433218789E-3</v>
      </c>
      <c r="L122" s="14">
        <f t="shared" si="14"/>
        <v>2.4984170556421928E-3</v>
      </c>
      <c r="M122" s="7">
        <f t="shared" si="5"/>
        <v>1.971452034150153E-5</v>
      </c>
    </row>
    <row r="123" spans="1:13" x14ac:dyDescent="0.25">
      <c r="A123" s="25" t="s">
        <v>96</v>
      </c>
      <c r="B123" s="25" t="s">
        <v>37</v>
      </c>
      <c r="C123" s="17">
        <v>1.03383433359948</v>
      </c>
      <c r="D123" s="16">
        <v>9.1315955542685998</v>
      </c>
      <c r="E123" s="18">
        <v>0.3</v>
      </c>
      <c r="F123" s="18">
        <v>0.7</v>
      </c>
      <c r="G123" s="19">
        <f t="shared" si="13"/>
        <v>0.76157731058639078</v>
      </c>
      <c r="H123" s="20">
        <f t="shared" si="15"/>
        <v>2.028120636358181E-3</v>
      </c>
      <c r="I123" s="21">
        <f t="shared" si="16"/>
        <v>5.1239257363189239E-4</v>
      </c>
      <c r="J123" s="22">
        <f t="shared" si="17"/>
        <v>5.7588936680681691E-4</v>
      </c>
      <c r="K123" s="22">
        <f t="shared" si="4"/>
        <v>3.5867480154232466E-4</v>
      </c>
      <c r="L123" s="22">
        <f t="shared" si="14"/>
        <v>2.4432916588939635E-4</v>
      </c>
      <c r="M123" s="15">
        <f t="shared" si="5"/>
        <v>1.8834435456563412E-7</v>
      </c>
    </row>
    <row r="124" spans="1:13" x14ac:dyDescent="0.25">
      <c r="A124" s="24" t="s">
        <v>96</v>
      </c>
      <c r="B124" s="24" t="s">
        <v>39</v>
      </c>
      <c r="C124" s="9">
        <v>0.54127040718130004</v>
      </c>
      <c r="D124" s="8">
        <v>4.7809037514375996</v>
      </c>
      <c r="E124" s="10">
        <v>0.3</v>
      </c>
      <c r="F124" s="10">
        <v>0.7</v>
      </c>
      <c r="G124" s="11">
        <f t="shared" si="13"/>
        <v>0.76157731058639078</v>
      </c>
      <c r="H124" s="12">
        <f t="shared" si="15"/>
        <v>5.5593043336908004E-4</v>
      </c>
      <c r="I124" s="23">
        <f t="shared" si="16"/>
        <v>2.6826640798560675E-4</v>
      </c>
      <c r="J124" s="14">
        <f t="shared" si="17"/>
        <v>3.0151046636014305E-4</v>
      </c>
      <c r="K124" s="14">
        <f t="shared" si="4"/>
        <v>1.8778648558992472E-4</v>
      </c>
      <c r="L124" s="14">
        <f t="shared" si="14"/>
        <v>1.2792005721718534E-4</v>
      </c>
      <c r="M124" s="7">
        <f t="shared" si="5"/>
        <v>5.1627305208662978E-8</v>
      </c>
    </row>
    <row r="125" spans="1:13" x14ac:dyDescent="0.25">
      <c r="A125" s="25" t="s">
        <v>98</v>
      </c>
      <c r="B125" s="25" t="s">
        <v>33</v>
      </c>
      <c r="C125" s="17">
        <v>64.470028587598065</v>
      </c>
      <c r="D125" s="16">
        <v>84.354264628395995</v>
      </c>
      <c r="E125" s="18">
        <v>0.04</v>
      </c>
      <c r="F125" s="18">
        <v>0.9</v>
      </c>
      <c r="G125" s="19">
        <f t="shared" si="13"/>
        <v>0.90088845036441667</v>
      </c>
      <c r="H125" s="20">
        <f t="shared" si="15"/>
        <v>0.24217459402662581</v>
      </c>
      <c r="I125" s="21">
        <f t="shared" si="16"/>
        <v>1.3601487624059772E-3</v>
      </c>
      <c r="J125" s="22">
        <f t="shared" si="17"/>
        <v>5.3198505951781152E-3</v>
      </c>
      <c r="K125" s="22">
        <f t="shared" si="4"/>
        <v>1.2241338861653794E-3</v>
      </c>
      <c r="L125" s="22">
        <f t="shared" si="14"/>
        <v>3.009361944599789E-4</v>
      </c>
      <c r="M125" s="15">
        <f t="shared" si="5"/>
        <v>1.5890663643944083E-6</v>
      </c>
    </row>
    <row r="126" spans="1:13" x14ac:dyDescent="0.25">
      <c r="A126" s="24" t="s">
        <v>99</v>
      </c>
      <c r="B126" s="24" t="s">
        <v>33</v>
      </c>
      <c r="C126" s="9">
        <v>195.5227251652162</v>
      </c>
      <c r="D126" s="9">
        <v>60.744904449711989</v>
      </c>
      <c r="E126" s="35">
        <v>0.20199999999999999</v>
      </c>
      <c r="F126" s="10">
        <v>1.0149999999999999</v>
      </c>
      <c r="G126" s="11">
        <f t="shared" si="13"/>
        <v>1.0349053096781367</v>
      </c>
      <c r="H126" s="12">
        <f t="shared" si="15"/>
        <v>0.16572704675518585</v>
      </c>
      <c r="I126" s="23">
        <f t="shared" si="16"/>
        <v>8.1767736749847053E-3</v>
      </c>
      <c r="J126" s="14">
        <f t="shared" si="17"/>
        <v>3.8309126102209594E-3</v>
      </c>
      <c r="K126" s="14">
        <f t="shared" si="4"/>
        <v>8.2994252801094747E-3</v>
      </c>
      <c r="L126" s="14">
        <f t="shared" si="14"/>
        <v>1.0943811710674002E-3</v>
      </c>
      <c r="M126" s="7">
        <f t="shared" si="5"/>
        <v>7.0078130127707088E-5</v>
      </c>
    </row>
    <row r="127" spans="1:13" x14ac:dyDescent="0.25">
      <c r="A127" s="25" t="s">
        <v>99</v>
      </c>
      <c r="B127" s="25" t="s">
        <v>39</v>
      </c>
      <c r="C127" s="49">
        <v>8.7473484839999998</v>
      </c>
      <c r="D127" s="17">
        <v>6.5046799999999996</v>
      </c>
      <c r="E127" s="30">
        <v>0.20199999999999999</v>
      </c>
      <c r="F127" s="18">
        <v>1.0149999999999999</v>
      </c>
      <c r="G127" s="19">
        <f t="shared" si="13"/>
        <v>1.0349053096781367</v>
      </c>
      <c r="H127" s="20">
        <f t="shared" si="15"/>
        <v>1.9003148279177434E-3</v>
      </c>
      <c r="I127" s="21">
        <f t="shared" si="16"/>
        <v>1.270261042805032E-4</v>
      </c>
      <c r="J127" s="22">
        <f t="shared" si="17"/>
        <v>4.1022141467160077E-4</v>
      </c>
      <c r="K127" s="22">
        <f t="shared" si="4"/>
        <v>1.2893149584471074E-4</v>
      </c>
      <c r="L127" s="22">
        <f t="shared" si="14"/>
        <v>1.1718841901729993E-4</v>
      </c>
      <c r="M127" s="15">
        <f t="shared" si="5"/>
        <v>3.0356456172528929E-8</v>
      </c>
    </row>
    <row r="128" spans="1:13" x14ac:dyDescent="0.25">
      <c r="A128" s="24" t="s">
        <v>100</v>
      </c>
      <c r="B128" s="24" t="s">
        <v>33</v>
      </c>
      <c r="C128" s="9">
        <v>163.20952912969648</v>
      </c>
      <c r="D128" s="9">
        <v>-376.97703429559192</v>
      </c>
      <c r="E128" s="35">
        <v>0.03</v>
      </c>
      <c r="F128" s="10">
        <v>0.70499999999999996</v>
      </c>
      <c r="G128" s="11">
        <f t="shared" si="13"/>
        <v>0.70563800918034447</v>
      </c>
      <c r="H128" s="12">
        <f t="shared" si="15"/>
        <v>2.9673322285781616</v>
      </c>
      <c r="I128" s="23">
        <f t="shared" si="16"/>
        <v>3.3794866190851813E-2</v>
      </c>
      <c r="J128" s="14">
        <f t="shared" si="17"/>
        <v>2.3774275184550553E-2</v>
      </c>
      <c r="K128" s="14">
        <f t="shared" si="4"/>
        <v>2.3825380664550526E-2</v>
      </c>
      <c r="L128" s="14">
        <f t="shared" si="14"/>
        <v>1.0086570720474453E-3</v>
      </c>
      <c r="M128" s="7">
        <f t="shared" si="5"/>
        <v>5.6866615289972945E-4</v>
      </c>
    </row>
    <row r="129" spans="1:13" x14ac:dyDescent="0.25">
      <c r="A129" s="25" t="s">
        <v>116</v>
      </c>
      <c r="B129" s="25" t="s">
        <v>39</v>
      </c>
      <c r="C129" s="17">
        <v>9.8106389790000001</v>
      </c>
      <c r="D129" s="17">
        <v>2.0585329190000001</v>
      </c>
      <c r="E129" s="30">
        <v>0.03</v>
      </c>
      <c r="F129" s="30">
        <v>0.75</v>
      </c>
      <c r="G129" s="31">
        <f t="shared" si="13"/>
        <v>0.75059976019180819</v>
      </c>
      <c r="H129" s="32">
        <f t="shared" si="15"/>
        <v>1.0011633203713867E-4</v>
      </c>
      <c r="I129" s="33">
        <f t="shared" si="16"/>
        <v>4.7272833273170889E-4</v>
      </c>
      <c r="J129" s="34">
        <f t="shared" si="17"/>
        <v>1.2982257177605045E-4</v>
      </c>
      <c r="K129" s="34">
        <f t="shared" si="4"/>
        <v>3.5454624954878167E-4</v>
      </c>
      <c r="L129" s="34">
        <f t="shared" si="14"/>
        <v>5.5079052512353548E-6</v>
      </c>
      <c r="M129" s="25">
        <f t="shared" si="5"/>
        <v>1.2573338008936354E-7</v>
      </c>
    </row>
    <row r="130" spans="1:13" x14ac:dyDescent="0.25">
      <c r="A130" s="24" t="s">
        <v>101</v>
      </c>
      <c r="B130" s="24" t="s">
        <v>33</v>
      </c>
      <c r="C130" s="9">
        <v>-484.7806038731286</v>
      </c>
      <c r="D130" s="9">
        <v>61.897943448597061</v>
      </c>
      <c r="E130" s="35">
        <v>0.14000000000000001</v>
      </c>
      <c r="F130" s="35">
        <v>10.743</v>
      </c>
      <c r="G130" s="36">
        <f t="shared" ref="G130:G139" si="18">SQRT((E130^2)+(F130^2))</f>
        <v>10.743912183185415</v>
      </c>
      <c r="H130" s="37">
        <f t="shared" si="15"/>
        <v>18.545980298895419</v>
      </c>
      <c r="I130" s="38">
        <f t="shared" si="16"/>
        <v>3.3688382229369207E-2</v>
      </c>
      <c r="J130" s="39">
        <f t="shared" si="17"/>
        <v>3.9036296830507007E-3</v>
      </c>
      <c r="K130" s="39">
        <f t="shared" ref="K130:K139" si="19">I130*F130</f>
        <v>0.36191429029011341</v>
      </c>
      <c r="L130" s="39">
        <f t="shared" ref="L130:L139" si="20">J130*E130*(SQRT(2))</f>
        <v>7.728792456353483E-4</v>
      </c>
      <c r="M130" s="24">
        <f t="shared" ref="M130:M139" si="21">K130^2+L130^2</f>
        <v>0.13098255085852481</v>
      </c>
    </row>
    <row r="131" spans="1:13" x14ac:dyDescent="0.25">
      <c r="A131" s="25" t="s">
        <v>101</v>
      </c>
      <c r="B131" s="25" t="s">
        <v>39</v>
      </c>
      <c r="C131" s="17">
        <v>0.79409458300000002</v>
      </c>
      <c r="D131" s="17">
        <v>1.060295</v>
      </c>
      <c r="E131" s="45">
        <v>0.14000000000000001</v>
      </c>
      <c r="F131" s="45">
        <v>10.743</v>
      </c>
      <c r="G131" s="31">
        <f t="shared" si="18"/>
        <v>10.743912183185415</v>
      </c>
      <c r="H131" s="32">
        <f t="shared" si="15"/>
        <v>5.4419028098135237E-3</v>
      </c>
      <c r="I131" s="33">
        <f t="shared" si="16"/>
        <v>1.8096084483776309E-5</v>
      </c>
      <c r="J131" s="34">
        <f t="shared" si="17"/>
        <v>6.6868118780512645E-5</v>
      </c>
      <c r="K131" s="34">
        <f t="shared" si="19"/>
        <v>1.944062356092089E-4</v>
      </c>
      <c r="L131" s="34">
        <f t="shared" si="20"/>
        <v>1.3239212065768649E-5</v>
      </c>
      <c r="M131" s="25">
        <f t="shared" si="21"/>
        <v>3.7969061179865637E-8</v>
      </c>
    </row>
    <row r="132" spans="1:13" x14ac:dyDescent="0.25">
      <c r="A132" s="24" t="s">
        <v>115</v>
      </c>
      <c r="B132" s="24" t="s">
        <v>33</v>
      </c>
      <c r="C132" s="9">
        <v>39.407719647398778</v>
      </c>
      <c r="D132" s="9">
        <v>43.591672461651967</v>
      </c>
      <c r="E132" s="35">
        <v>0.2</v>
      </c>
      <c r="F132" s="35">
        <v>0.75</v>
      </c>
      <c r="G132" s="36">
        <f t="shared" si="18"/>
        <v>0.77620873481300123</v>
      </c>
      <c r="H132" s="37">
        <f t="shared" si="15"/>
        <v>4.8010537618707903E-2</v>
      </c>
      <c r="I132" s="38">
        <f t="shared" si="16"/>
        <v>3.2876651037394566E-4</v>
      </c>
      <c r="J132" s="39">
        <f t="shared" si="17"/>
        <v>2.7491340919337972E-3</v>
      </c>
      <c r="K132" s="39">
        <f t="shared" si="19"/>
        <v>2.4657488278045925E-4</v>
      </c>
      <c r="L132" s="39">
        <f t="shared" si="20"/>
        <v>7.7757254351900403E-4</v>
      </c>
      <c r="M132" s="24">
        <f t="shared" si="21"/>
        <v>6.6541823325281073E-7</v>
      </c>
    </row>
    <row r="133" spans="1:13" x14ac:dyDescent="0.25">
      <c r="A133" s="25" t="s">
        <v>115</v>
      </c>
      <c r="B133" s="25" t="s">
        <v>39</v>
      </c>
      <c r="C133" s="17">
        <v>2.9318432940000001</v>
      </c>
      <c r="D133" s="17">
        <v>2.0002520000000001</v>
      </c>
      <c r="E133" s="45">
        <v>0.2</v>
      </c>
      <c r="F133" s="45">
        <v>1.36</v>
      </c>
      <c r="G133" s="31">
        <f t="shared" si="18"/>
        <v>1.3746272221951668</v>
      </c>
      <c r="H133" s="32">
        <f t="shared" si="15"/>
        <v>3.1703832251647073E-4</v>
      </c>
      <c r="I133" s="33">
        <f t="shared" si="16"/>
        <v>5.3921996625572177E-5</v>
      </c>
      <c r="J133" s="34">
        <f t="shared" si="17"/>
        <v>1.2614705183647756E-4</v>
      </c>
      <c r="K133" s="34">
        <f t="shared" si="19"/>
        <v>7.3333915410778169E-5</v>
      </c>
      <c r="L133" s="34">
        <f t="shared" si="20"/>
        <v>3.5679774312105687E-5</v>
      </c>
      <c r="M133" s="25">
        <f t="shared" si="21"/>
        <v>6.6509094444379643E-9</v>
      </c>
    </row>
    <row r="134" spans="1:13" x14ac:dyDescent="0.25">
      <c r="A134" s="24" t="s">
        <v>102</v>
      </c>
      <c r="B134" s="24" t="s">
        <v>33</v>
      </c>
      <c r="C134" s="9">
        <v>-46.228156205335871</v>
      </c>
      <c r="D134" s="9">
        <v>-98.34029333333342</v>
      </c>
      <c r="E134" s="35">
        <v>0.06</v>
      </c>
      <c r="F134" s="35">
        <v>0.75</v>
      </c>
      <c r="G134" s="36">
        <f t="shared" si="18"/>
        <v>0.75239617223906718</v>
      </c>
      <c r="H134" s="37">
        <f t="shared" si="15"/>
        <v>0.22957712250373219</v>
      </c>
      <c r="I134" s="38">
        <f t="shared" si="16"/>
        <v>3.3627258723090137E-3</v>
      </c>
      <c r="J134" s="39">
        <f t="shared" si="17"/>
        <v>6.2018876025292909E-3</v>
      </c>
      <c r="K134" s="39">
        <f t="shared" si="19"/>
        <v>2.5220444042317602E-3</v>
      </c>
      <c r="L134" s="39">
        <f t="shared" si="20"/>
        <v>5.2624761358862899E-4</v>
      </c>
      <c r="M134" s="24">
        <f t="shared" si="21"/>
        <v>6.6376445277244614E-6</v>
      </c>
    </row>
    <row r="135" spans="1:13" x14ac:dyDescent="0.25">
      <c r="A135" s="25" t="s">
        <v>103</v>
      </c>
      <c r="B135" s="25" t="s">
        <v>33</v>
      </c>
      <c r="C135" s="17">
        <v>459.54358755475982</v>
      </c>
      <c r="D135" s="17">
        <v>276.26143459073052</v>
      </c>
      <c r="E135" s="45">
        <v>0.57799999999999996</v>
      </c>
      <c r="F135" s="45">
        <v>0.75</v>
      </c>
      <c r="G135" s="31">
        <f t="shared" si="18"/>
        <v>0.94688119634936252</v>
      </c>
      <c r="H135" s="32">
        <f t="shared" si="15"/>
        <v>2.8694850363365587</v>
      </c>
      <c r="I135" s="33">
        <f t="shared" si="16"/>
        <v>1.0798718511074057E-2</v>
      </c>
      <c r="J135" s="34">
        <f t="shared" si="17"/>
        <v>1.7422587508842156E-2</v>
      </c>
      <c r="K135" s="34">
        <f t="shared" si="19"/>
        <v>8.0990388833055427E-3</v>
      </c>
      <c r="L135" s="34">
        <f t="shared" si="20"/>
        <v>1.4241492017955985E-2</v>
      </c>
      <c r="M135" s="25">
        <f t="shared" si="21"/>
        <v>2.6841452573079914E-4</v>
      </c>
    </row>
    <row r="136" spans="1:13" x14ac:dyDescent="0.25">
      <c r="A136" s="24" t="s">
        <v>103</v>
      </c>
      <c r="B136" s="24" t="s">
        <v>39</v>
      </c>
      <c r="C136" s="9">
        <v>40.368438769999997</v>
      </c>
      <c r="D136" s="9">
        <v>22.632909999999999</v>
      </c>
      <c r="E136" s="35">
        <v>0.57799999999999996</v>
      </c>
      <c r="F136" s="35">
        <v>0.75</v>
      </c>
      <c r="G136" s="36">
        <f t="shared" si="18"/>
        <v>0.94688119634936252</v>
      </c>
      <c r="H136" s="37">
        <f t="shared" ref="H136:H148" si="22">(G136*100*D136)^2/(SUM($D$8:$D$148))^2</f>
        <v>1.9259465573399581E-2</v>
      </c>
      <c r="I136" s="38">
        <f t="shared" ref="I136:I148" si="23">ABS(((0.01*D136+$D$149-(0.01*C136+$C$149))/(0.01*C136+$C$149))*100 - (($D$149-$C$149)/$C$149)*100)</f>
        <v>1.0519808796631835E-3</v>
      </c>
      <c r="J136" s="39">
        <f t="shared" ref="J136:J148" si="24">ABS((D136/SUM($C$8:$C$148)))</f>
        <v>1.4273575884340228E-3</v>
      </c>
      <c r="K136" s="39">
        <f t="shared" si="19"/>
        <v>7.8898565974738766E-4</v>
      </c>
      <c r="L136" s="39">
        <f t="shared" si="20"/>
        <v>1.1667441298334996E-3</v>
      </c>
      <c r="M136" s="24">
        <f t="shared" si="21"/>
        <v>1.9837902357879505E-6</v>
      </c>
    </row>
    <row r="137" spans="1:13" x14ac:dyDescent="0.25">
      <c r="A137" s="25" t="s">
        <v>104</v>
      </c>
      <c r="B137" s="25" t="s">
        <v>33</v>
      </c>
      <c r="C137" s="17">
        <v>13.706315238035209</v>
      </c>
      <c r="D137" s="17">
        <v>3.7959670914691901</v>
      </c>
      <c r="E137" s="45">
        <v>0.11</v>
      </c>
      <c r="F137" s="45">
        <v>0.75</v>
      </c>
      <c r="G137" s="31">
        <f t="shared" si="18"/>
        <v>0.75802374632988911</v>
      </c>
      <c r="H137" s="32">
        <f t="shared" si="22"/>
        <v>3.4720258795167841E-4</v>
      </c>
      <c r="I137" s="33">
        <f t="shared" si="23"/>
        <v>6.0241999168342275E-4</v>
      </c>
      <c r="J137" s="34">
        <f t="shared" si="24"/>
        <v>2.3939486497557652E-4</v>
      </c>
      <c r="K137" s="34">
        <f t="shared" si="19"/>
        <v>4.5181499376256706E-4</v>
      </c>
      <c r="L137" s="34">
        <f t="shared" si="20"/>
        <v>3.7241101129202985E-5</v>
      </c>
      <c r="M137" s="25">
        <f t="shared" si="21"/>
        <v>2.0552368820198405E-7</v>
      </c>
    </row>
    <row r="138" spans="1:13" x14ac:dyDescent="0.25">
      <c r="A138" s="24" t="s">
        <v>104</v>
      </c>
      <c r="B138" s="24" t="s">
        <v>39</v>
      </c>
      <c r="C138" s="9">
        <v>0.59624484799999999</v>
      </c>
      <c r="D138" s="9">
        <v>0.35774699999999998</v>
      </c>
      <c r="E138" s="35">
        <v>0.11</v>
      </c>
      <c r="F138" s="35">
        <v>0.75</v>
      </c>
      <c r="G138" s="36">
        <f t="shared" si="18"/>
        <v>0.75802374632988911</v>
      </c>
      <c r="H138" s="37">
        <f t="shared" si="22"/>
        <v>3.0838275021957231E-6</v>
      </c>
      <c r="I138" s="38">
        <f t="shared" si="23"/>
        <v>1.405888223482421E-5</v>
      </c>
      <c r="J138" s="39">
        <f t="shared" si="24"/>
        <v>2.2561521924909629E-5</v>
      </c>
      <c r="K138" s="39">
        <f t="shared" si="19"/>
        <v>1.0544161676118158E-5</v>
      </c>
      <c r="L138" s="39">
        <f t="shared" si="20"/>
        <v>3.5097491323383651E-6</v>
      </c>
      <c r="M138" s="24">
        <f t="shared" si="21"/>
        <v>1.2349768442406879E-10</v>
      </c>
    </row>
    <row r="139" spans="1:13" x14ac:dyDescent="0.25">
      <c r="A139" s="25" t="s">
        <v>105</v>
      </c>
      <c r="B139" s="25" t="s">
        <v>33</v>
      </c>
      <c r="C139" s="17">
        <v>-457.00100808528993</v>
      </c>
      <c r="D139" s="17">
        <v>-304.8662880454915</v>
      </c>
      <c r="E139" s="45">
        <v>0.25</v>
      </c>
      <c r="F139" s="45">
        <v>0.5</v>
      </c>
      <c r="G139" s="31">
        <f t="shared" si="18"/>
        <v>0.55901699437494745</v>
      </c>
      <c r="H139" s="32">
        <f t="shared" si="22"/>
        <v>1.2179831555276748</v>
      </c>
      <c r="I139" s="33">
        <f t="shared" si="23"/>
        <v>8.8442542867346319E-3</v>
      </c>
      <c r="J139" s="34">
        <f t="shared" si="24"/>
        <v>1.9226569172918768E-2</v>
      </c>
      <c r="K139" s="34">
        <f t="shared" si="19"/>
        <v>4.4221271433673159E-3</v>
      </c>
      <c r="L139" s="34">
        <f t="shared" si="20"/>
        <v>6.7976187205615463E-3</v>
      </c>
      <c r="M139" s="25">
        <f t="shared" si="21"/>
        <v>6.5762828742234775E-5</v>
      </c>
    </row>
    <row r="140" spans="1:13" x14ac:dyDescent="0.25">
      <c r="A140" s="24" t="s">
        <v>106</v>
      </c>
      <c r="B140" s="24" t="s">
        <v>37</v>
      </c>
      <c r="C140" s="9">
        <v>327.45822277133027</v>
      </c>
      <c r="D140" s="9">
        <v>176.47842566394655</v>
      </c>
      <c r="E140" s="35">
        <v>0</v>
      </c>
      <c r="F140" s="35">
        <v>0.67</v>
      </c>
      <c r="G140" s="36">
        <f t="shared" si="13"/>
        <v>0.67</v>
      </c>
      <c r="H140" s="37">
        <f t="shared" si="22"/>
        <v>0.58628030026635924</v>
      </c>
      <c r="I140" s="38">
        <f t="shared" si="23"/>
        <v>8.9803940056478737E-3</v>
      </c>
      <c r="J140" s="39">
        <f t="shared" si="24"/>
        <v>1.1129714211134305E-2</v>
      </c>
      <c r="K140" s="39">
        <f t="shared" si="4"/>
        <v>6.0168639837840758E-3</v>
      </c>
      <c r="L140" s="39">
        <f t="shared" si="14"/>
        <v>0</v>
      </c>
      <c r="M140" s="24">
        <f t="shared" si="5"/>
        <v>3.620265219935798E-5</v>
      </c>
    </row>
    <row r="141" spans="1:13" x14ac:dyDescent="0.25">
      <c r="A141" s="25" t="s">
        <v>107</v>
      </c>
      <c r="B141" s="25" t="s">
        <v>37</v>
      </c>
      <c r="C141" s="17"/>
      <c r="D141" s="17">
        <v>12.15704</v>
      </c>
      <c r="E141" s="45">
        <v>0.1</v>
      </c>
      <c r="F141" s="45">
        <v>1</v>
      </c>
      <c r="G141" s="31">
        <f t="shared" si="13"/>
        <v>1.004987562112089</v>
      </c>
      <c r="H141" s="32">
        <f t="shared" si="22"/>
        <v>6.2596423422997339E-3</v>
      </c>
      <c r="I141" s="33">
        <f t="shared" si="23"/>
        <v>7.6669077449498246E-4</v>
      </c>
      <c r="J141" s="34">
        <f t="shared" si="24"/>
        <v>7.6669077449147962E-4</v>
      </c>
      <c r="K141" s="34">
        <f t="shared" si="4"/>
        <v>7.6669077449498246E-4</v>
      </c>
      <c r="L141" s="34">
        <f t="shared" si="14"/>
        <v>1.0842644914321829E-4</v>
      </c>
      <c r="M141" s="25">
        <f t="shared" si="5"/>
        <v>5.9957103856952295E-7</v>
      </c>
    </row>
    <row r="142" spans="1:13" x14ac:dyDescent="0.25">
      <c r="A142" s="24" t="s">
        <v>107</v>
      </c>
      <c r="B142" s="24" t="s">
        <v>39</v>
      </c>
      <c r="C142" s="9"/>
      <c r="D142" s="9">
        <v>6.9034620000000002</v>
      </c>
      <c r="E142" s="35">
        <v>0.1</v>
      </c>
      <c r="F142" s="35">
        <v>1.5</v>
      </c>
      <c r="G142" s="36">
        <f t="shared" ref="G142:G147" si="25">SQRT((E142^2)+(F142^2))</f>
        <v>1.5033296378372907</v>
      </c>
      <c r="H142" s="37">
        <f t="shared" si="22"/>
        <v>4.5166326632379737E-3</v>
      </c>
      <c r="I142" s="38">
        <f t="shared" si="23"/>
        <v>4.3537083266276255E-4</v>
      </c>
      <c r="J142" s="39">
        <f t="shared" si="24"/>
        <v>4.3537083265766165E-4</v>
      </c>
      <c r="K142" s="39">
        <f t="shared" si="4"/>
        <v>6.5305624899414383E-4</v>
      </c>
      <c r="L142" s="39">
        <f t="shared" si="14"/>
        <v>6.1570733620613241E-5</v>
      </c>
      <c r="M142" s="24">
        <f t="shared" si="5"/>
        <v>4.3027341958888173E-7</v>
      </c>
    </row>
    <row r="143" spans="1:13" x14ac:dyDescent="0.25">
      <c r="A143" s="25" t="s">
        <v>108</v>
      </c>
      <c r="B143" s="25" t="s">
        <v>33</v>
      </c>
      <c r="C143" s="17">
        <v>1.995459855</v>
      </c>
      <c r="D143" s="17">
        <v>13.9728907505</v>
      </c>
      <c r="E143" s="45">
        <v>0.5</v>
      </c>
      <c r="F143" s="45">
        <v>0.27399999999999997</v>
      </c>
      <c r="G143" s="31">
        <f t="shared" si="25"/>
        <v>0.5701543650626556</v>
      </c>
      <c r="H143" s="32">
        <f t="shared" si="22"/>
        <v>2.6615209475271046E-3</v>
      </c>
      <c r="I143" s="33">
        <f t="shared" si="23"/>
        <v>7.5864953202797736E-4</v>
      </c>
      <c r="J143" s="34">
        <f t="shared" si="24"/>
        <v>8.8120845463909609E-4</v>
      </c>
      <c r="K143" s="34">
        <f t="shared" si="4"/>
        <v>2.0786997177566578E-4</v>
      </c>
      <c r="L143" s="34">
        <f t="shared" si="14"/>
        <v>6.2310847391422301E-4</v>
      </c>
      <c r="M143" s="25">
        <f t="shared" si="5"/>
        <v>4.3147409542972805E-7</v>
      </c>
    </row>
    <row r="144" spans="1:13" x14ac:dyDescent="0.25">
      <c r="A144" s="24" t="s">
        <v>108</v>
      </c>
      <c r="B144" s="24" t="s">
        <v>37</v>
      </c>
      <c r="C144" s="9">
        <v>1.3692000000000001E-4</v>
      </c>
      <c r="D144" s="9">
        <v>1.0938130559999999E-3</v>
      </c>
      <c r="E144" s="35">
        <v>0.5</v>
      </c>
      <c r="F144" s="35">
        <v>1</v>
      </c>
      <c r="G144" s="36">
        <f t="shared" si="25"/>
        <v>1.1180339887498949</v>
      </c>
      <c r="H144" s="37">
        <f t="shared" si="22"/>
        <v>6.2714602411797796E-11</v>
      </c>
      <c r="I144" s="38">
        <f t="shared" si="23"/>
        <v>6.0572543425507774E-8</v>
      </c>
      <c r="J144" s="39">
        <f t="shared" si="24"/>
        <v>6.8981954411068167E-8</v>
      </c>
      <c r="K144" s="39">
        <f t="shared" si="4"/>
        <v>6.0572543425507774E-8</v>
      </c>
      <c r="L144" s="39">
        <f t="shared" si="14"/>
        <v>4.877760774356758E-8</v>
      </c>
      <c r="M144" s="24">
        <f t="shared" si="5"/>
        <v>6.0482880342203686E-15</v>
      </c>
    </row>
    <row r="145" spans="1:13" x14ac:dyDescent="0.25">
      <c r="A145" s="25" t="s">
        <v>108</v>
      </c>
      <c r="B145" s="25" t="s">
        <v>39</v>
      </c>
      <c r="C145" s="17">
        <v>6.5971723499999996E-3</v>
      </c>
      <c r="D145" s="17">
        <v>6.4495126752000004E-2</v>
      </c>
      <c r="E145" s="45">
        <v>0.5</v>
      </c>
      <c r="F145" s="45">
        <v>1</v>
      </c>
      <c r="G145" s="31">
        <f t="shared" si="25"/>
        <v>1.1180339887498949</v>
      </c>
      <c r="H145" s="32">
        <f t="shared" si="22"/>
        <v>2.180400478922932E-7</v>
      </c>
      <c r="I145" s="33">
        <f t="shared" si="23"/>
        <v>3.6622347088233198E-6</v>
      </c>
      <c r="J145" s="34">
        <f t="shared" si="24"/>
        <v>4.0674225535506199E-6</v>
      </c>
      <c r="K145" s="34">
        <f t="shared" si="4"/>
        <v>3.6622347088233198E-6</v>
      </c>
      <c r="L145" s="34">
        <f t="shared" si="14"/>
        <v>2.8761020695667469E-6</v>
      </c>
      <c r="M145" s="25">
        <f t="shared" si="5"/>
        <v>2.1683926177076351E-11</v>
      </c>
    </row>
    <row r="146" spans="1:13" x14ac:dyDescent="0.25">
      <c r="A146" s="24" t="s">
        <v>109</v>
      </c>
      <c r="B146" s="24" t="s">
        <v>37</v>
      </c>
      <c r="C146" s="9">
        <v>209.100378312</v>
      </c>
      <c r="D146" s="9">
        <v>131.04764771289578</v>
      </c>
      <c r="E146" s="35">
        <v>0.3</v>
      </c>
      <c r="F146" s="35">
        <v>0.7</v>
      </c>
      <c r="G146" s="36">
        <f t="shared" si="25"/>
        <v>0.76157731058639078</v>
      </c>
      <c r="H146" s="37">
        <f t="shared" si="22"/>
        <v>0.41769464524350891</v>
      </c>
      <c r="I146" s="38">
        <f t="shared" si="23"/>
        <v>4.577412895600208E-3</v>
      </c>
      <c r="J146" s="39">
        <f t="shared" si="24"/>
        <v>8.2645958654645087E-3</v>
      </c>
      <c r="K146" s="39">
        <f t="shared" si="4"/>
        <v>3.2041890269201454E-3</v>
      </c>
      <c r="L146" s="39">
        <f t="shared" si="14"/>
        <v>3.5063710681417551E-3</v>
      </c>
      <c r="M146" s="24">
        <f t="shared" si="5"/>
        <v>2.2561465387737021E-5</v>
      </c>
    </row>
    <row r="147" spans="1:13" x14ac:dyDescent="0.25">
      <c r="A147" s="25" t="s">
        <v>109</v>
      </c>
      <c r="B147" s="25" t="s">
        <v>39</v>
      </c>
      <c r="C147" s="17">
        <v>34.590800835763098</v>
      </c>
      <c r="D147" s="17">
        <v>33.035595548528953</v>
      </c>
      <c r="E147" s="45">
        <v>0.155</v>
      </c>
      <c r="F147" s="45">
        <v>5</v>
      </c>
      <c r="G147" s="31">
        <f t="shared" si="25"/>
        <v>5.0024019230765537</v>
      </c>
      <c r="H147" s="32">
        <f t="shared" si="22"/>
        <v>1.1452331237042737</v>
      </c>
      <c r="I147" s="33">
        <f t="shared" si="23"/>
        <v>4.1102045908569806E-5</v>
      </c>
      <c r="J147" s="34">
        <f t="shared" si="24"/>
        <v>2.0834089825227968E-3</v>
      </c>
      <c r="K147" s="34">
        <f t="shared" si="4"/>
        <v>2.0551022954284903E-4</v>
      </c>
      <c r="L147" s="34">
        <f t="shared" si="14"/>
        <v>4.5668971205331879E-4</v>
      </c>
      <c r="M147" s="25">
        <f t="shared" si="5"/>
        <v>2.5079994754209771E-7</v>
      </c>
    </row>
    <row r="148" spans="1:13" x14ac:dyDescent="0.25">
      <c r="A148" s="24" t="s">
        <v>110</v>
      </c>
      <c r="B148" s="24" t="s">
        <v>37</v>
      </c>
      <c r="C148" s="9">
        <v>123.86270561410817</v>
      </c>
      <c r="D148" s="9">
        <v>6.5554163369049601</v>
      </c>
      <c r="E148" s="35">
        <v>1</v>
      </c>
      <c r="F148" s="35">
        <v>0.42</v>
      </c>
      <c r="G148" s="36">
        <f>SQRT((E148^2)+(F148^2))</f>
        <v>1.0846197490364999</v>
      </c>
      <c r="H148" s="37">
        <f t="shared" si="22"/>
        <v>2.1199617668157598E-3</v>
      </c>
      <c r="I148" s="38">
        <f t="shared" si="23"/>
        <v>7.1934671649982462E-3</v>
      </c>
      <c r="J148" s="39">
        <f t="shared" si="24"/>
        <v>4.1342113116809372E-4</v>
      </c>
      <c r="K148" s="39">
        <f t="shared" si="4"/>
        <v>3.0212562092992632E-3</v>
      </c>
      <c r="L148" s="39">
        <f>J148*E148*(SQRT(2))</f>
        <v>5.846657706695444E-4</v>
      </c>
      <c r="M148" s="24">
        <f t="shared" si="5"/>
        <v>9.4698231456219652E-6</v>
      </c>
    </row>
    <row r="149" spans="1:13" ht="24" customHeight="1" x14ac:dyDescent="0.25">
      <c r="A149" s="3" t="s">
        <v>28</v>
      </c>
      <c r="B149" s="41"/>
      <c r="C149" s="50">
        <f>SUM(C8:C148)</f>
        <v>15856.510087868683</v>
      </c>
      <c r="D149" s="50">
        <f>SUM(D8:D148)</f>
        <v>15442.36355620782</v>
      </c>
      <c r="E149" s="50">
        <f t="shared" ref="E149:F149" si="26">SUM(E8:E148)</f>
        <v>14.647999999999989</v>
      </c>
      <c r="F149" s="44">
        <f t="shared" si="26"/>
        <v>128.30279999999999</v>
      </c>
      <c r="G149" s="44">
        <f>SUM(G8:G148)</f>
        <v>133.16945668472997</v>
      </c>
      <c r="H149" s="44">
        <f>SUM(H8:H148)</f>
        <v>57.739807165457925</v>
      </c>
      <c r="I149" s="44"/>
      <c r="J149" s="44"/>
      <c r="K149" s="44"/>
      <c r="L149" s="44"/>
      <c r="M149" s="44">
        <f>SUM(M8:M148)</f>
        <v>0.13685480705915964</v>
      </c>
    </row>
    <row r="150" spans="1:13" ht="38.25" customHeight="1" thickBot="1" x14ac:dyDescent="0.3">
      <c r="A150" s="3"/>
      <c r="B150" s="41"/>
      <c r="C150" s="3"/>
      <c r="D150" s="3"/>
      <c r="E150" s="3"/>
      <c r="F150" s="47" t="s">
        <v>29</v>
      </c>
      <c r="G150" s="48"/>
      <c r="H150" s="42">
        <f>SQRT(H149)/100</f>
        <v>7.5986714079145395E-2</v>
      </c>
      <c r="I150" s="3"/>
      <c r="J150" s="3"/>
      <c r="K150" s="3"/>
      <c r="L150" s="3" t="s">
        <v>30</v>
      </c>
      <c r="M150" s="42">
        <f>SQRT(M149)</f>
        <v>0.36993892341731177</v>
      </c>
    </row>
    <row r="151" spans="1:13" x14ac:dyDescent="0.25">
      <c r="A151" s="6" t="s">
        <v>31</v>
      </c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5"/>
    </row>
    <row r="153" spans="1:13" x14ac:dyDescent="0.25">
      <c r="C153" s="46"/>
    </row>
    <row r="156" spans="1:13" x14ac:dyDescent="0.25">
      <c r="C156" s="43"/>
    </row>
    <row r="157" spans="1:13" x14ac:dyDescent="0.25">
      <c r="C157" s="43"/>
    </row>
    <row r="158" spans="1:13" x14ac:dyDescent="0.25">
      <c r="C158" s="43"/>
    </row>
    <row r="159" spans="1:13" x14ac:dyDescent="0.25">
      <c r="C159" s="43"/>
    </row>
    <row r="160" spans="1:13" x14ac:dyDescent="0.25">
      <c r="C160" s="43"/>
    </row>
    <row r="161" spans="3:3" x14ac:dyDescent="0.25">
      <c r="C161" s="43"/>
    </row>
    <row r="162" spans="3:3" x14ac:dyDescent="0.25">
      <c r="C162" s="43"/>
    </row>
  </sheetData>
  <mergeCells count="1">
    <mergeCell ref="F150:G150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de7d478-d854-492c-97f6-92fba056400e" xsi:nil="true"/>
    <lcf76f155ced4ddcb4097134ff3c332f xmlns="0ab27300-963f-4f8d-9bae-e9aa98dabc2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75B7BFAFDF64C9394BFB5DCA3161C" ma:contentTypeVersion="15" ma:contentTypeDescription="Create a new document." ma:contentTypeScope="" ma:versionID="2530223a797858f71b5560837c9474d3">
  <xsd:schema xmlns:xsd="http://www.w3.org/2001/XMLSchema" xmlns:xs="http://www.w3.org/2001/XMLSchema" xmlns:p="http://schemas.microsoft.com/office/2006/metadata/properties" xmlns:ns2="0ab27300-963f-4f8d-9bae-e9aa98dabc2e" xmlns:ns3="bde7d478-d854-492c-97f6-92fba056400e" targetNamespace="http://schemas.microsoft.com/office/2006/metadata/properties" ma:root="true" ma:fieldsID="90e5e4820274f5f2803aafc1ac96062f" ns2:_="" ns3:_="">
    <xsd:import namespace="0ab27300-963f-4f8d-9bae-e9aa98dabc2e"/>
    <xsd:import namespace="bde7d478-d854-492c-97f6-92fba05640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7300-963f-4f8d-9bae-e9aa98dabc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7d478-d854-492c-97f6-92fba056400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c485476-1d6c-4e6e-8d5e-03b2b446d908}" ma:internalName="TaxCatchAll" ma:showField="CatchAllData" ma:web="bde7d478-d854-492c-97f6-92fba05640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148025A-4D7A-4335-9976-1DF4B3EDC4F2}">
  <ds:schemaRefs>
    <ds:schemaRef ds:uri="0ab27300-963f-4f8d-9bae-e9aa98dabc2e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bde7d478-d854-492c-97f6-92fba056400e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AB8B035-5787-48E8-B58F-DC6E3C64CF3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9610C2-C18C-4FCA-BC1A-CC72780A0F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27300-963f-4f8d-9bae-e9aa98dabc2e"/>
    <ds:schemaRef ds:uri="bde7d478-d854-492c-97f6-92fba0564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Umweltbundesamt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Gager Michaela</dc:creator>
  <cp:lastModifiedBy>Tajda Mekinda Majaron</cp:lastModifiedBy>
  <dcterms:created xsi:type="dcterms:W3CDTF">2022-10-11T06:19:06Z</dcterms:created>
  <dcterms:modified xsi:type="dcterms:W3CDTF">2024-12-10T11:14:45Z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0x0101003B1B72D5DDE083459DB804A40C192F4F</vt:lpwstr>
  </property>
</Properties>
</file>